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3215" windowHeight="8985" tabRatio="811" activeTab="1"/>
  </bookViews>
  <sheets>
    <sheet name="Raw Data" sheetId="1" r:id="rId1"/>
    <sheet name="Gage R&amp;R" sheetId="2" r:id="rId2"/>
    <sheet name="Data" sheetId="3" r:id="rId3"/>
    <sheet name="X-Bar Chart" sheetId="4" r:id="rId4"/>
    <sheet name="R-Chart" sheetId="5" r:id="rId5"/>
    <sheet name="S-Chart" sheetId="6" r:id="rId6"/>
    <sheet name="Table Factors" sheetId="7" r:id="rId7"/>
  </sheets>
  <definedNames/>
  <calcPr fullCalcOnLoad="1"/>
</workbook>
</file>

<file path=xl/sharedStrings.xml><?xml version="1.0" encoding="utf-8"?>
<sst xmlns="http://schemas.openxmlformats.org/spreadsheetml/2006/main" count="222" uniqueCount="98">
  <si>
    <t>Sample</t>
  </si>
  <si>
    <t>Mean</t>
  </si>
  <si>
    <t>Range</t>
  </si>
  <si>
    <t>LCL</t>
  </si>
  <si>
    <t>CL</t>
  </si>
  <si>
    <t>UCL</t>
  </si>
  <si>
    <t>X-Bar Chart</t>
  </si>
  <si>
    <t>R-Chart</t>
  </si>
  <si>
    <t>Sigma</t>
  </si>
  <si>
    <t>A2</t>
  </si>
  <si>
    <t>A</t>
  </si>
  <si>
    <t>D3</t>
  </si>
  <si>
    <t>D4</t>
  </si>
  <si>
    <t>D2</t>
  </si>
  <si>
    <t>D1</t>
  </si>
  <si>
    <t>d2</t>
  </si>
  <si>
    <t>S-Chart</t>
  </si>
  <si>
    <t>B3</t>
  </si>
  <si>
    <t>A3</t>
  </si>
  <si>
    <t>B4</t>
  </si>
  <si>
    <t>B5</t>
  </si>
  <si>
    <t>c4</t>
  </si>
  <si>
    <t>B6</t>
  </si>
  <si>
    <t>Obs 1</t>
  </si>
  <si>
    <t>Obs 2</t>
  </si>
  <si>
    <t>Obs 3</t>
  </si>
  <si>
    <t>Obs 4</t>
  </si>
  <si>
    <t>Obs 5</t>
  </si>
  <si>
    <t>Obs 6</t>
  </si>
  <si>
    <t>Obs 7</t>
  </si>
  <si>
    <t>Obs 8</t>
  </si>
  <si>
    <t>Obs 9</t>
  </si>
  <si>
    <t>Obs 10</t>
  </si>
  <si>
    <t>Obs 11</t>
  </si>
  <si>
    <t>Obs 12</t>
  </si>
  <si>
    <t>Obs n</t>
  </si>
  <si>
    <t>d3</t>
  </si>
  <si>
    <t>Averages</t>
  </si>
  <si>
    <t>R/S Chart?</t>
  </si>
  <si>
    <t>Mu?</t>
  </si>
  <si>
    <t>Sigma?</t>
  </si>
  <si>
    <t>n</t>
  </si>
  <si>
    <t>Instructions:</t>
  </si>
  <si>
    <t>Standards</t>
  </si>
  <si>
    <t>Factors</t>
  </si>
  <si>
    <t>Samples</t>
  </si>
  <si>
    <t>No. of Samples for Limits:</t>
  </si>
  <si>
    <t>Only the data in the initial 25 samples are used to compute the control limits.  Sample size is assumed constant (= 1st sample size).</t>
  </si>
  <si>
    <t>2. In the green area at right, enter values for both Mu and Sigma only if the chart is to be generated from standards.</t>
  </si>
  <si>
    <t>3. In the white rows (below), enter the observed data values from the process, one row per sample.  A total of 50 samples may be plotted.</t>
  </si>
  <si>
    <t>1. In the tan area at right, enter a capital letter S to generate X-bar and Sigma charts, or leave blank to generate X-bar and R charts.</t>
  </si>
  <si>
    <t>Delete all observations in a sample to remove assignable cause data from the control limits. Unavailable samples plot as zero values.</t>
  </si>
  <si>
    <t>2SWL</t>
  </si>
  <si>
    <t>1SWL</t>
  </si>
  <si>
    <t>Plot Max</t>
  </si>
  <si>
    <t>Plot Min</t>
  </si>
  <si>
    <t xml:space="preserve">Table factors derived from Montgomery,D.C., (2005) Statistical Quality Control, 5th Ed.  </t>
  </si>
  <si>
    <t>One Operator Gage Study:</t>
  </si>
  <si>
    <t>Part No.</t>
  </si>
  <si>
    <t>Operator 1</t>
  </si>
  <si>
    <t>Measure 1</t>
  </si>
  <si>
    <t>Measure 2</t>
  </si>
  <si>
    <t>Grand Mean</t>
  </si>
  <si>
    <t>Avg Range</t>
  </si>
  <si>
    <t>Operator 6</t>
  </si>
  <si>
    <t>Operator 5</t>
  </si>
  <si>
    <t>Operator 4</t>
  </si>
  <si>
    <t>Operator 3</t>
  </si>
  <si>
    <t>Operator 2</t>
  </si>
  <si>
    <t>Multi-Operator Study:</t>
  </si>
  <si>
    <t>Specification Tolerance Width:</t>
  </si>
  <si>
    <t>Sigma Gage:</t>
  </si>
  <si>
    <t>Precision/Tolerance Ratio:</t>
  </si>
  <si>
    <t>Total Variance:</t>
  </si>
  <si>
    <t>Product Variance:</t>
  </si>
  <si>
    <t>Gage Variance:</t>
  </si>
  <si>
    <t>% Gage Sigma / % Product Sigma:</t>
  </si>
  <si>
    <t>Sigma Repeatability:</t>
  </si>
  <si>
    <t>Sigma Reproducability:</t>
  </si>
  <si>
    <t>1. Enter the Specification Tolerance Width in the white cell at the top.</t>
  </si>
  <si>
    <t>2. Enter the Measurement data for each part under the white columns</t>
  </si>
  <si>
    <t xml:space="preserve">    for each Operator.</t>
  </si>
  <si>
    <t>3. Press the X-bar button to see the Gage R&amp;R X-bar chart.  You should</t>
  </si>
  <si>
    <t xml:space="preserve">    see a lot of out-of-control points if the gage can discriminate between</t>
  </si>
  <si>
    <t xml:space="preserve">    typical parts.</t>
  </si>
  <si>
    <t>4. Press the R button to see the Gage R&amp;R R-chart.  You should see</t>
  </si>
  <si>
    <t xml:space="preserve">    very few out-of-control points if the operators can consistently get</t>
  </si>
  <si>
    <t xml:space="preserve">    the same readings on the same part.</t>
  </si>
  <si>
    <t>Operator Initials:</t>
  </si>
  <si>
    <t>PG</t>
  </si>
  <si>
    <t>Instr:</t>
  </si>
  <si>
    <t>Dial Caliper</t>
  </si>
  <si>
    <t>Tolerance:</t>
  </si>
  <si>
    <t>Measurement</t>
  </si>
  <si>
    <t>Pin #</t>
  </si>
  <si>
    <t>x-bar</t>
  </si>
  <si>
    <t>R</t>
  </si>
  <si>
    <t>Digital Caliper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</si>
</sst>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"/>
    <numFmt numFmtId="167" formatCode="0.00000"/>
    <numFmt numFmtId="168" formatCode="0.0000000"/>
    <numFmt numFmtId="169" formatCode="0.0"/>
    <numFmt numFmtId="170" formatCode="0.0%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5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ashed"/>
      <right style="medium"/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>
        <color indexed="63"/>
      </bottom>
    </border>
    <border>
      <left style="medium"/>
      <right style="medium"/>
      <top>
        <color indexed="63"/>
      </top>
      <bottom style="dashed"/>
    </border>
    <border>
      <left>
        <color indexed="63"/>
      </left>
      <right style="mediumDashed"/>
      <top style="medium"/>
      <bottom style="medium"/>
    </border>
    <border>
      <left style="medium"/>
      <right style="mediumDashed"/>
      <top style="medium"/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Dashed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Dashed"/>
      <top>
        <color indexed="63"/>
      </top>
      <bottom style="dashed"/>
    </border>
    <border>
      <left>
        <color indexed="63"/>
      </left>
      <right style="medium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dashed"/>
      <bottom>
        <color indexed="63"/>
      </bottom>
    </border>
    <border>
      <left style="medium"/>
      <right style="mediumDashed"/>
      <top>
        <color indexed="63"/>
      </top>
      <bottom style="dashed"/>
    </border>
    <border>
      <left style="medium"/>
      <right style="mediumDashed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dashed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ashed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166" fontId="1" fillId="34" borderId="16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166" fontId="1" fillId="34" borderId="17" xfId="0" applyNumberFormat="1" applyFont="1" applyFill="1" applyBorder="1" applyAlignment="1">
      <alignment horizontal="center"/>
    </xf>
    <xf numFmtId="166" fontId="1" fillId="34" borderId="0" xfId="0" applyNumberFormat="1" applyFont="1" applyFill="1" applyBorder="1" applyAlignment="1">
      <alignment horizontal="center"/>
    </xf>
    <xf numFmtId="166" fontId="1" fillId="34" borderId="13" xfId="0" applyNumberFormat="1" applyFont="1" applyFill="1" applyBorder="1" applyAlignment="1">
      <alignment horizontal="center"/>
    </xf>
    <xf numFmtId="166" fontId="1" fillId="34" borderId="14" xfId="0" applyNumberFormat="1" applyFont="1" applyFill="1" applyBorder="1" applyAlignment="1">
      <alignment horizontal="center"/>
    </xf>
    <xf numFmtId="166" fontId="1" fillId="34" borderId="15" xfId="0" applyNumberFormat="1" applyFont="1" applyFill="1" applyBorder="1" applyAlignment="1">
      <alignment horizontal="center"/>
    </xf>
    <xf numFmtId="166" fontId="1" fillId="34" borderId="11" xfId="0" applyNumberFormat="1" applyFont="1" applyFill="1" applyBorder="1" applyAlignment="1">
      <alignment horizontal="center"/>
    </xf>
    <xf numFmtId="166" fontId="1" fillId="34" borderId="12" xfId="0" applyNumberFormat="1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right"/>
    </xf>
    <xf numFmtId="0" fontId="2" fillId="33" borderId="21" xfId="0" applyFont="1" applyFill="1" applyBorder="1" applyAlignment="1">
      <alignment horizontal="right"/>
    </xf>
    <xf numFmtId="0" fontId="5" fillId="37" borderId="2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8" xfId="0" applyFont="1" applyFill="1" applyBorder="1" applyAlignment="1">
      <alignment horizontal="center"/>
    </xf>
    <xf numFmtId="0" fontId="1" fillId="35" borderId="22" xfId="0" applyFont="1" applyFill="1" applyBorder="1" applyAlignment="1">
      <alignment horizontal="center"/>
    </xf>
    <xf numFmtId="0" fontId="1" fillId="35" borderId="23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Border="1" applyAlignment="1">
      <alignment/>
    </xf>
    <xf numFmtId="0" fontId="0" fillId="38" borderId="14" xfId="0" applyFill="1" applyBorder="1" applyAlignment="1">
      <alignment/>
    </xf>
    <xf numFmtId="0" fontId="2" fillId="38" borderId="0" xfId="0" applyFont="1" applyFill="1" applyAlignment="1">
      <alignment horizontal="center"/>
    </xf>
    <xf numFmtId="0" fontId="1" fillId="38" borderId="0" xfId="0" applyFont="1" applyFill="1" applyAlignment="1">
      <alignment horizontal="center"/>
    </xf>
    <xf numFmtId="166" fontId="1" fillId="38" borderId="0" xfId="0" applyNumberFormat="1" applyFont="1" applyFill="1" applyAlignment="1">
      <alignment horizontal="center"/>
    </xf>
    <xf numFmtId="0" fontId="0" fillId="38" borderId="11" xfId="0" applyFill="1" applyBorder="1" applyAlignment="1">
      <alignment/>
    </xf>
    <xf numFmtId="165" fontId="0" fillId="39" borderId="16" xfId="0" applyNumberFormat="1" applyFill="1" applyBorder="1" applyAlignment="1">
      <alignment horizontal="center"/>
    </xf>
    <xf numFmtId="165" fontId="0" fillId="39" borderId="0" xfId="0" applyNumberFormat="1" applyFill="1" applyBorder="1" applyAlignment="1">
      <alignment horizontal="center"/>
    </xf>
    <xf numFmtId="165" fontId="0" fillId="39" borderId="17" xfId="0" applyNumberFormat="1" applyFill="1" applyBorder="1" applyAlignment="1">
      <alignment horizontal="center"/>
    </xf>
    <xf numFmtId="165" fontId="0" fillId="39" borderId="32" xfId="0" applyNumberFormat="1" applyFill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0" fillId="39" borderId="17" xfId="0" applyFill="1" applyBorder="1" applyAlignment="1">
      <alignment horizontal="center"/>
    </xf>
    <xf numFmtId="165" fontId="0" fillId="39" borderId="33" xfId="0" applyNumberFormat="1" applyFill="1" applyBorder="1" applyAlignment="1">
      <alignment horizontal="center"/>
    </xf>
    <xf numFmtId="165" fontId="0" fillId="39" borderId="34" xfId="0" applyNumberFormat="1" applyFill="1" applyBorder="1" applyAlignment="1">
      <alignment horizontal="center"/>
    </xf>
    <xf numFmtId="165" fontId="0" fillId="39" borderId="35" xfId="0" applyNumberFormat="1" applyFill="1" applyBorder="1" applyAlignment="1">
      <alignment horizontal="center"/>
    </xf>
    <xf numFmtId="165" fontId="0" fillId="39" borderId="36" xfId="0" applyNumberFormat="1" applyFill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9" borderId="35" xfId="0" applyFill="1" applyBorder="1" applyAlignment="1">
      <alignment horizontal="center"/>
    </xf>
    <xf numFmtId="165" fontId="0" fillId="39" borderId="37" xfId="0" applyNumberFormat="1" applyFill="1" applyBorder="1" applyAlignment="1">
      <alignment horizontal="center"/>
    </xf>
    <xf numFmtId="165" fontId="0" fillId="39" borderId="38" xfId="0" applyNumberFormat="1" applyFill="1" applyBorder="1" applyAlignment="1">
      <alignment horizontal="center"/>
    </xf>
    <xf numFmtId="165" fontId="0" fillId="39" borderId="39" xfId="0" applyNumberFormat="1" applyFill="1" applyBorder="1" applyAlignment="1">
      <alignment horizontal="center"/>
    </xf>
    <xf numFmtId="165" fontId="0" fillId="39" borderId="40" xfId="0" applyNumberFormat="1" applyFill="1" applyBorder="1" applyAlignment="1">
      <alignment horizontal="center"/>
    </xf>
    <xf numFmtId="0" fontId="0" fillId="39" borderId="38" xfId="0" applyFill="1" applyBorder="1" applyAlignment="1">
      <alignment horizontal="center"/>
    </xf>
    <xf numFmtId="0" fontId="0" fillId="39" borderId="39" xfId="0" applyFill="1" applyBorder="1" applyAlignment="1">
      <alignment horizontal="center"/>
    </xf>
    <xf numFmtId="165" fontId="0" fillId="39" borderId="13" xfId="0" applyNumberFormat="1" applyFill="1" applyBorder="1" applyAlignment="1">
      <alignment horizontal="center"/>
    </xf>
    <xf numFmtId="165" fontId="0" fillId="39" borderId="14" xfId="0" applyNumberFormat="1" applyFill="1" applyBorder="1" applyAlignment="1">
      <alignment horizontal="center"/>
    </xf>
    <xf numFmtId="165" fontId="0" fillId="39" borderId="15" xfId="0" applyNumberFormat="1" applyFill="1" applyBorder="1" applyAlignment="1">
      <alignment horizontal="center"/>
    </xf>
    <xf numFmtId="165" fontId="0" fillId="39" borderId="41" xfId="0" applyNumberFormat="1" applyFill="1" applyBorder="1" applyAlignment="1">
      <alignment horizontal="center"/>
    </xf>
    <xf numFmtId="0" fontId="0" fillId="39" borderId="14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1" fillId="33" borderId="43" xfId="0" applyFont="1" applyFill="1" applyBorder="1" applyAlignment="1">
      <alignment horizont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166" fontId="0" fillId="33" borderId="16" xfId="0" applyNumberFormat="1" applyFill="1" applyBorder="1" applyAlignment="1">
      <alignment horizontal="center"/>
    </xf>
    <xf numFmtId="166" fontId="0" fillId="33" borderId="46" xfId="0" applyNumberFormat="1" applyFill="1" applyBorder="1" applyAlignment="1">
      <alignment horizontal="center"/>
    </xf>
    <xf numFmtId="166" fontId="0" fillId="33" borderId="47" xfId="0" applyNumberFormat="1" applyFill="1" applyBorder="1" applyAlignment="1">
      <alignment horizontal="center"/>
    </xf>
    <xf numFmtId="166" fontId="0" fillId="33" borderId="0" xfId="0" applyNumberFormat="1" applyFill="1" applyBorder="1" applyAlignment="1">
      <alignment horizontal="center"/>
    </xf>
    <xf numFmtId="166" fontId="0" fillId="33" borderId="17" xfId="0" applyNumberFormat="1" applyFill="1" applyBorder="1" applyAlignment="1">
      <alignment horizontal="center"/>
    </xf>
    <xf numFmtId="166" fontId="0" fillId="33" borderId="48" xfId="0" applyNumberFormat="1" applyFill="1" applyBorder="1" applyAlignment="1">
      <alignment horizontal="center"/>
    </xf>
    <xf numFmtId="166" fontId="0" fillId="33" borderId="49" xfId="0" applyNumberFormat="1" applyFill="1" applyBorder="1" applyAlignment="1">
      <alignment horizontal="center"/>
    </xf>
    <xf numFmtId="166" fontId="0" fillId="33" borderId="13" xfId="0" applyNumberFormat="1" applyFill="1" applyBorder="1" applyAlignment="1">
      <alignment horizontal="center"/>
    </xf>
    <xf numFmtId="166" fontId="0" fillId="33" borderId="42" xfId="0" applyNumberFormat="1" applyFill="1" applyBorder="1" applyAlignment="1">
      <alignment horizontal="center"/>
    </xf>
    <xf numFmtId="166" fontId="0" fillId="33" borderId="43" xfId="0" applyNumberFormat="1" applyFill="1" applyBorder="1" applyAlignment="1">
      <alignment horizontal="center"/>
    </xf>
    <xf numFmtId="166" fontId="0" fillId="33" borderId="14" xfId="0" applyNumberFormat="1" applyFill="1" applyBorder="1" applyAlignment="1">
      <alignment horizontal="center"/>
    </xf>
    <xf numFmtId="166" fontId="0" fillId="33" borderId="15" xfId="0" applyNumberFormat="1" applyFill="1" applyBorder="1" applyAlignment="1">
      <alignment horizontal="center"/>
    </xf>
    <xf numFmtId="166" fontId="0" fillId="33" borderId="44" xfId="0" applyNumberFormat="1" applyFill="1" applyBorder="1" applyAlignment="1">
      <alignment horizontal="center"/>
    </xf>
    <xf numFmtId="166" fontId="0" fillId="33" borderId="45" xfId="0" applyNumberFormat="1" applyFill="1" applyBorder="1" applyAlignment="1">
      <alignment horizontal="center"/>
    </xf>
    <xf numFmtId="164" fontId="0" fillId="39" borderId="50" xfId="0" applyNumberFormat="1" applyFill="1" applyBorder="1" applyAlignment="1">
      <alignment horizontal="center"/>
    </xf>
    <xf numFmtId="164" fontId="0" fillId="39" borderId="51" xfId="0" applyNumberFormat="1" applyFill="1" applyBorder="1" applyAlignment="1">
      <alignment horizontal="center"/>
    </xf>
    <xf numFmtId="164" fontId="0" fillId="39" borderId="52" xfId="0" applyNumberFormat="1" applyFill="1" applyBorder="1" applyAlignment="1">
      <alignment horizontal="center"/>
    </xf>
    <xf numFmtId="164" fontId="0" fillId="39" borderId="53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1" fillId="35" borderId="13" xfId="0" applyFont="1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2" fontId="0" fillId="35" borderId="56" xfId="0" applyNumberFormat="1" applyFill="1" applyBorder="1" applyAlignment="1">
      <alignment horizontal="center"/>
    </xf>
    <xf numFmtId="2" fontId="0" fillId="35" borderId="57" xfId="0" applyNumberFormat="1" applyFill="1" applyBorder="1" applyAlignment="1">
      <alignment horizontal="center"/>
    </xf>
    <xf numFmtId="2" fontId="0" fillId="35" borderId="58" xfId="0" applyNumberFormat="1" applyFill="1" applyBorder="1" applyAlignment="1">
      <alignment horizontal="center"/>
    </xf>
    <xf numFmtId="2" fontId="0" fillId="35" borderId="54" xfId="0" applyNumberFormat="1" applyFill="1" applyBorder="1" applyAlignment="1">
      <alignment horizontal="center"/>
    </xf>
    <xf numFmtId="2" fontId="9" fillId="35" borderId="59" xfId="0" applyNumberFormat="1" applyFont="1" applyFill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2" fontId="9" fillId="35" borderId="61" xfId="0" applyNumberFormat="1" applyFont="1" applyFill="1" applyBorder="1" applyAlignment="1">
      <alignment horizontal="center"/>
    </xf>
    <xf numFmtId="0" fontId="1" fillId="35" borderId="62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1" fillId="40" borderId="24" xfId="0" applyFont="1" applyFill="1" applyBorder="1" applyAlignment="1">
      <alignment horizontal="right"/>
    </xf>
    <xf numFmtId="0" fontId="1" fillId="36" borderId="10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63" xfId="0" applyFill="1" applyBorder="1" applyAlignment="1">
      <alignment horizontal="right"/>
    </xf>
    <xf numFmtId="165" fontId="0" fillId="36" borderId="64" xfId="0" applyNumberFormat="1" applyFill="1" applyBorder="1" applyAlignment="1">
      <alignment/>
    </xf>
    <xf numFmtId="0" fontId="1" fillId="36" borderId="16" xfId="0" applyFont="1" applyFill="1" applyBorder="1" applyAlignment="1">
      <alignment horizontal="right"/>
    </xf>
    <xf numFmtId="165" fontId="1" fillId="36" borderId="17" xfId="0" applyNumberFormat="1" applyFont="1" applyFill="1" applyBorder="1" applyAlignment="1">
      <alignment/>
    </xf>
    <xf numFmtId="0" fontId="0" fillId="36" borderId="65" xfId="0" applyFill="1" applyBorder="1" applyAlignment="1">
      <alignment horizontal="right"/>
    </xf>
    <xf numFmtId="165" fontId="0" fillId="36" borderId="66" xfId="0" applyNumberFormat="1" applyFill="1" applyBorder="1" applyAlignment="1">
      <alignment/>
    </xf>
    <xf numFmtId="0" fontId="0" fillId="36" borderId="16" xfId="0" applyFill="1" applyBorder="1" applyAlignment="1">
      <alignment horizontal="right"/>
    </xf>
    <xf numFmtId="165" fontId="0" fillId="36" borderId="17" xfId="0" applyNumberFormat="1" applyFill="1" applyBorder="1" applyAlignment="1">
      <alignment/>
    </xf>
    <xf numFmtId="0" fontId="0" fillId="36" borderId="67" xfId="0" applyFill="1" applyBorder="1" applyAlignment="1">
      <alignment horizontal="right"/>
    </xf>
    <xf numFmtId="165" fontId="0" fillId="36" borderId="68" xfId="0" applyNumberFormat="1" applyFill="1" applyBorder="1" applyAlignment="1">
      <alignment/>
    </xf>
    <xf numFmtId="0" fontId="1" fillId="36" borderId="69" xfId="0" applyFont="1" applyFill="1" applyBorder="1" applyAlignment="1">
      <alignment horizontal="right"/>
    </xf>
    <xf numFmtId="10" fontId="1" fillId="36" borderId="70" xfId="60" applyNumberFormat="1" applyFont="1" applyFill="1" applyBorder="1" applyAlignment="1">
      <alignment/>
    </xf>
    <xf numFmtId="0" fontId="1" fillId="38" borderId="10" xfId="0" applyFont="1" applyFill="1" applyBorder="1" applyAlignment="1">
      <alignment horizontal="left"/>
    </xf>
    <xf numFmtId="1" fontId="0" fillId="38" borderId="12" xfId="0" applyNumberFormat="1" applyFill="1" applyBorder="1" applyAlignment="1">
      <alignment horizontal="center"/>
    </xf>
    <xf numFmtId="0" fontId="2" fillId="38" borderId="65" xfId="0" applyFont="1" applyFill="1" applyBorder="1" applyAlignment="1">
      <alignment horizontal="right"/>
    </xf>
    <xf numFmtId="165" fontId="2" fillId="38" borderId="66" xfId="0" applyNumberFormat="1" applyFont="1" applyFill="1" applyBorder="1" applyAlignment="1">
      <alignment/>
    </xf>
    <xf numFmtId="0" fontId="2" fillId="38" borderId="67" xfId="0" applyFont="1" applyFill="1" applyBorder="1" applyAlignment="1">
      <alignment horizontal="right"/>
    </xf>
    <xf numFmtId="165" fontId="2" fillId="38" borderId="68" xfId="0" applyNumberFormat="1" applyFont="1" applyFill="1" applyBorder="1" applyAlignment="1">
      <alignment/>
    </xf>
    <xf numFmtId="0" fontId="0" fillId="38" borderId="16" xfId="0" applyFill="1" applyBorder="1" applyAlignment="1">
      <alignment horizontal="right"/>
    </xf>
    <xf numFmtId="165" fontId="0" fillId="38" borderId="17" xfId="0" applyNumberFormat="1" applyFill="1" applyBorder="1" applyAlignment="1">
      <alignment/>
    </xf>
    <xf numFmtId="0" fontId="1" fillId="38" borderId="63" xfId="0" applyFont="1" applyFill="1" applyBorder="1" applyAlignment="1">
      <alignment horizontal="right"/>
    </xf>
    <xf numFmtId="165" fontId="1" fillId="38" borderId="64" xfId="0" applyNumberFormat="1" applyFont="1" applyFill="1" applyBorder="1" applyAlignment="1">
      <alignment/>
    </xf>
    <xf numFmtId="0" fontId="0" fillId="38" borderId="65" xfId="0" applyFill="1" applyBorder="1" applyAlignment="1">
      <alignment horizontal="right"/>
    </xf>
    <xf numFmtId="165" fontId="0" fillId="38" borderId="66" xfId="0" applyNumberFormat="1" applyFill="1" applyBorder="1" applyAlignment="1">
      <alignment/>
    </xf>
    <xf numFmtId="0" fontId="0" fillId="38" borderId="67" xfId="0" applyFill="1" applyBorder="1" applyAlignment="1">
      <alignment horizontal="right"/>
    </xf>
    <xf numFmtId="165" fontId="0" fillId="38" borderId="68" xfId="0" applyNumberFormat="1" applyFill="1" applyBorder="1" applyAlignment="1">
      <alignment/>
    </xf>
    <xf numFmtId="0" fontId="1" fillId="38" borderId="69" xfId="0" applyFont="1" applyFill="1" applyBorder="1" applyAlignment="1">
      <alignment horizontal="right"/>
    </xf>
    <xf numFmtId="10" fontId="1" fillId="38" borderId="70" xfId="60" applyNumberFormat="1" applyFont="1" applyFill="1" applyBorder="1" applyAlignment="1">
      <alignment/>
    </xf>
    <xf numFmtId="166" fontId="0" fillId="41" borderId="0" xfId="0" applyNumberFormat="1" applyFill="1" applyAlignment="1">
      <alignment/>
    </xf>
    <xf numFmtId="167" fontId="0" fillId="41" borderId="11" xfId="0" applyNumberFormat="1" applyFill="1" applyBorder="1" applyAlignment="1">
      <alignment/>
    </xf>
    <xf numFmtId="167" fontId="0" fillId="41" borderId="12" xfId="0" applyNumberFormat="1" applyFill="1" applyBorder="1" applyAlignment="1">
      <alignment/>
    </xf>
    <xf numFmtId="167" fontId="0" fillId="41" borderId="0" xfId="0" applyNumberFormat="1" applyFill="1" applyBorder="1" applyAlignment="1">
      <alignment/>
    </xf>
    <xf numFmtId="167" fontId="0" fillId="41" borderId="17" xfId="0" applyNumberFormat="1" applyFill="1" applyBorder="1" applyAlignment="1">
      <alignment/>
    </xf>
    <xf numFmtId="167" fontId="0" fillId="41" borderId="14" xfId="0" applyNumberFormat="1" applyFill="1" applyBorder="1" applyAlignment="1">
      <alignment/>
    </xf>
    <xf numFmtId="167" fontId="0" fillId="41" borderId="15" xfId="0" applyNumberFormat="1" applyFill="1" applyBorder="1" applyAlignment="1">
      <alignment/>
    </xf>
    <xf numFmtId="0" fontId="0" fillId="41" borderId="0" xfId="0" applyFill="1" applyAlignment="1">
      <alignment/>
    </xf>
    <xf numFmtId="0" fontId="48" fillId="41" borderId="0" xfId="0" applyFont="1" applyFill="1" applyAlignment="1">
      <alignment horizontal="center" readingOrder="1"/>
    </xf>
    <xf numFmtId="0" fontId="1" fillId="41" borderId="0" xfId="0" applyFont="1" applyFill="1" applyAlignment="1">
      <alignment/>
    </xf>
    <xf numFmtId="0" fontId="0" fillId="41" borderId="0" xfId="0" applyFill="1" applyAlignment="1">
      <alignment horizontal="center"/>
    </xf>
    <xf numFmtId="0" fontId="12" fillId="42" borderId="0" xfId="0" applyFont="1" applyFill="1" applyAlignment="1">
      <alignment/>
    </xf>
    <xf numFmtId="0" fontId="0" fillId="42" borderId="0" xfId="0" applyFill="1" applyAlignment="1">
      <alignment/>
    </xf>
    <xf numFmtId="0" fontId="0" fillId="42" borderId="0" xfId="0" applyFont="1" applyFill="1" applyAlignment="1">
      <alignment/>
    </xf>
    <xf numFmtId="0" fontId="1" fillId="35" borderId="16" xfId="0" applyFont="1" applyFill="1" applyBorder="1" applyAlignment="1">
      <alignment horizontal="center"/>
    </xf>
    <xf numFmtId="0" fontId="1" fillId="35" borderId="7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right"/>
    </xf>
    <xf numFmtId="0" fontId="1" fillId="34" borderId="72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31" fillId="0" borderId="0" xfId="57">
      <alignment/>
      <protection/>
    </xf>
    <xf numFmtId="0" fontId="46" fillId="0" borderId="0" xfId="57" applyFont="1">
      <alignment/>
      <protection/>
    </xf>
    <xf numFmtId="0" fontId="46" fillId="0" borderId="0" xfId="57" applyFont="1" applyAlignment="1">
      <alignment horizontal="left"/>
      <protection/>
    </xf>
    <xf numFmtId="0" fontId="31" fillId="0" borderId="17" xfId="57" applyBorder="1">
      <alignment/>
      <protection/>
    </xf>
    <xf numFmtId="0" fontId="46" fillId="0" borderId="17" xfId="57" applyFont="1" applyBorder="1">
      <alignment/>
      <protection/>
    </xf>
    <xf numFmtId="0" fontId="46" fillId="0" borderId="73" xfId="57" applyFont="1" applyBorder="1" applyAlignment="1">
      <alignment horizontal="center"/>
      <protection/>
    </xf>
    <xf numFmtId="0" fontId="31" fillId="0" borderId="73" xfId="57" applyBorder="1" applyAlignment="1">
      <alignment horizontal="center"/>
      <protection/>
    </xf>
    <xf numFmtId="0" fontId="31" fillId="0" borderId="73" xfId="57" applyBorder="1">
      <alignment/>
      <protection/>
    </xf>
    <xf numFmtId="0" fontId="31" fillId="0" borderId="74" xfId="57" applyBorder="1">
      <alignment/>
      <protection/>
    </xf>
    <xf numFmtId="0" fontId="31" fillId="0" borderId="68" xfId="57" applyBorder="1">
      <alignment/>
      <protection/>
    </xf>
    <xf numFmtId="0" fontId="31" fillId="0" borderId="75" xfId="57" applyBorder="1">
      <alignment/>
      <protection/>
    </xf>
    <xf numFmtId="0" fontId="31" fillId="0" borderId="76" xfId="57" applyBorder="1">
      <alignment/>
      <protection/>
    </xf>
    <xf numFmtId="164" fontId="31" fillId="0" borderId="73" xfId="57" applyNumberFormat="1" applyBorder="1" applyAlignment="1">
      <alignment horizontal="center"/>
      <protection/>
    </xf>
    <xf numFmtId="0" fontId="46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7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Data!$S$6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Data!$S$7:$S$56</c:f>
              <c:numCache>
                <c:ptCount val="50"/>
                <c:pt idx="0">
                  <c:v>20.920900000000003</c:v>
                </c:pt>
                <c:pt idx="1">
                  <c:v>20.920900000000003</c:v>
                </c:pt>
                <c:pt idx="2">
                  <c:v>20.920900000000003</c:v>
                </c:pt>
                <c:pt idx="3">
                  <c:v>20.920900000000003</c:v>
                </c:pt>
                <c:pt idx="4">
                  <c:v>20.920900000000003</c:v>
                </c:pt>
                <c:pt idx="5">
                  <c:v>20.920900000000003</c:v>
                </c:pt>
                <c:pt idx="6">
                  <c:v>20.920900000000003</c:v>
                </c:pt>
                <c:pt idx="7">
                  <c:v>20.920900000000003</c:v>
                </c:pt>
                <c:pt idx="8">
                  <c:v>20.920900000000003</c:v>
                </c:pt>
                <c:pt idx="9">
                  <c:v>20.920900000000003</c:v>
                </c:pt>
                <c:pt idx="10">
                  <c:v>20.920900000000003</c:v>
                </c:pt>
                <c:pt idx="11">
                  <c:v>20.920900000000003</c:v>
                </c:pt>
                <c:pt idx="12">
                  <c:v>20.920900000000003</c:v>
                </c:pt>
                <c:pt idx="13">
                  <c:v>20.920900000000003</c:v>
                </c:pt>
                <c:pt idx="14">
                  <c:v>20.920900000000003</c:v>
                </c:pt>
                <c:pt idx="15">
                  <c:v>20.920900000000003</c:v>
                </c:pt>
                <c:pt idx="16">
                  <c:v>20.920900000000003</c:v>
                </c:pt>
                <c:pt idx="17">
                  <c:v>20.920900000000003</c:v>
                </c:pt>
                <c:pt idx="18">
                  <c:v>20.920900000000003</c:v>
                </c:pt>
                <c:pt idx="19">
                  <c:v>20.920900000000003</c:v>
                </c:pt>
                <c:pt idx="20">
                  <c:v>20.920900000000003</c:v>
                </c:pt>
                <c:pt idx="21">
                  <c:v>20.920900000000003</c:v>
                </c:pt>
                <c:pt idx="22">
                  <c:v>20.920900000000003</c:v>
                </c:pt>
                <c:pt idx="23">
                  <c:v>20.920900000000003</c:v>
                </c:pt>
                <c:pt idx="24">
                  <c:v>20.920900000000003</c:v>
                </c:pt>
                <c:pt idx="25">
                  <c:v>20.920900000000003</c:v>
                </c:pt>
                <c:pt idx="26">
                  <c:v>20.920900000000003</c:v>
                </c:pt>
                <c:pt idx="27">
                  <c:v>20.920900000000003</c:v>
                </c:pt>
                <c:pt idx="28">
                  <c:v>20.920900000000003</c:v>
                </c:pt>
                <c:pt idx="29">
                  <c:v>20.920900000000003</c:v>
                </c:pt>
                <c:pt idx="30">
                  <c:v>20.920900000000003</c:v>
                </c:pt>
                <c:pt idx="31">
                  <c:v>20.920900000000003</c:v>
                </c:pt>
                <c:pt idx="32">
                  <c:v>20.920900000000003</c:v>
                </c:pt>
                <c:pt idx="33">
                  <c:v>20.920900000000003</c:v>
                </c:pt>
                <c:pt idx="34">
                  <c:v>20.920900000000003</c:v>
                </c:pt>
                <c:pt idx="35">
                  <c:v>20.920900000000003</c:v>
                </c:pt>
                <c:pt idx="36">
                  <c:v>20.920900000000003</c:v>
                </c:pt>
                <c:pt idx="37">
                  <c:v>20.920900000000003</c:v>
                </c:pt>
                <c:pt idx="38">
                  <c:v>20.920900000000003</c:v>
                </c:pt>
                <c:pt idx="39">
                  <c:v>20.920900000000003</c:v>
                </c:pt>
                <c:pt idx="40">
                  <c:v>20.920900000000003</c:v>
                </c:pt>
                <c:pt idx="41">
                  <c:v>20.920900000000003</c:v>
                </c:pt>
                <c:pt idx="42">
                  <c:v>20.920900000000003</c:v>
                </c:pt>
                <c:pt idx="43">
                  <c:v>20.920900000000003</c:v>
                </c:pt>
                <c:pt idx="44">
                  <c:v>20.920900000000003</c:v>
                </c:pt>
                <c:pt idx="45">
                  <c:v>20.920900000000003</c:v>
                </c:pt>
                <c:pt idx="46">
                  <c:v>20.920900000000003</c:v>
                </c:pt>
                <c:pt idx="47">
                  <c:v>20.920900000000003</c:v>
                </c:pt>
                <c:pt idx="48">
                  <c:v>20.920900000000003</c:v>
                </c:pt>
                <c:pt idx="49">
                  <c:v>20.920900000000003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Data!$V$6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Data!$V$7:$V$56</c:f>
              <c:numCache>
                <c:ptCount val="50"/>
                <c:pt idx="0">
                  <c:v>22.225</c:v>
                </c:pt>
                <c:pt idx="1">
                  <c:v>22.225</c:v>
                </c:pt>
                <c:pt idx="2">
                  <c:v>22.225</c:v>
                </c:pt>
                <c:pt idx="3">
                  <c:v>22.225</c:v>
                </c:pt>
                <c:pt idx="4">
                  <c:v>22.225</c:v>
                </c:pt>
                <c:pt idx="5">
                  <c:v>22.225</c:v>
                </c:pt>
                <c:pt idx="6">
                  <c:v>22.225</c:v>
                </c:pt>
                <c:pt idx="7">
                  <c:v>22.225</c:v>
                </c:pt>
                <c:pt idx="8">
                  <c:v>22.225</c:v>
                </c:pt>
                <c:pt idx="9">
                  <c:v>22.225</c:v>
                </c:pt>
                <c:pt idx="10">
                  <c:v>22.225</c:v>
                </c:pt>
                <c:pt idx="11">
                  <c:v>22.225</c:v>
                </c:pt>
                <c:pt idx="12">
                  <c:v>22.225</c:v>
                </c:pt>
                <c:pt idx="13">
                  <c:v>22.225</c:v>
                </c:pt>
                <c:pt idx="14">
                  <c:v>22.225</c:v>
                </c:pt>
                <c:pt idx="15">
                  <c:v>22.225</c:v>
                </c:pt>
                <c:pt idx="16">
                  <c:v>22.225</c:v>
                </c:pt>
                <c:pt idx="17">
                  <c:v>22.225</c:v>
                </c:pt>
                <c:pt idx="18">
                  <c:v>22.225</c:v>
                </c:pt>
                <c:pt idx="19">
                  <c:v>22.225</c:v>
                </c:pt>
                <c:pt idx="20">
                  <c:v>22.225</c:v>
                </c:pt>
                <c:pt idx="21">
                  <c:v>22.225</c:v>
                </c:pt>
                <c:pt idx="22">
                  <c:v>22.225</c:v>
                </c:pt>
                <c:pt idx="23">
                  <c:v>22.225</c:v>
                </c:pt>
                <c:pt idx="24">
                  <c:v>22.225</c:v>
                </c:pt>
                <c:pt idx="25">
                  <c:v>22.225</c:v>
                </c:pt>
                <c:pt idx="26">
                  <c:v>22.225</c:v>
                </c:pt>
                <c:pt idx="27">
                  <c:v>22.225</c:v>
                </c:pt>
                <c:pt idx="28">
                  <c:v>22.225</c:v>
                </c:pt>
                <c:pt idx="29">
                  <c:v>22.225</c:v>
                </c:pt>
                <c:pt idx="30">
                  <c:v>22.225</c:v>
                </c:pt>
                <c:pt idx="31">
                  <c:v>22.225</c:v>
                </c:pt>
                <c:pt idx="32">
                  <c:v>22.225</c:v>
                </c:pt>
                <c:pt idx="33">
                  <c:v>22.225</c:v>
                </c:pt>
                <c:pt idx="34">
                  <c:v>22.225</c:v>
                </c:pt>
                <c:pt idx="35">
                  <c:v>22.225</c:v>
                </c:pt>
                <c:pt idx="36">
                  <c:v>22.225</c:v>
                </c:pt>
                <c:pt idx="37">
                  <c:v>22.225</c:v>
                </c:pt>
                <c:pt idx="38">
                  <c:v>22.225</c:v>
                </c:pt>
                <c:pt idx="39">
                  <c:v>22.225</c:v>
                </c:pt>
                <c:pt idx="40">
                  <c:v>22.225</c:v>
                </c:pt>
                <c:pt idx="41">
                  <c:v>22.225</c:v>
                </c:pt>
                <c:pt idx="42">
                  <c:v>22.225</c:v>
                </c:pt>
                <c:pt idx="43">
                  <c:v>22.225</c:v>
                </c:pt>
                <c:pt idx="44">
                  <c:v>22.225</c:v>
                </c:pt>
                <c:pt idx="45">
                  <c:v>22.225</c:v>
                </c:pt>
                <c:pt idx="46">
                  <c:v>22.225</c:v>
                </c:pt>
                <c:pt idx="47">
                  <c:v>22.225</c:v>
                </c:pt>
                <c:pt idx="48">
                  <c:v>22.225</c:v>
                </c:pt>
                <c:pt idx="49">
                  <c:v>22.225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Data!$Y$6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Data!$Y$7:$Y$56</c:f>
              <c:numCache>
                <c:ptCount val="50"/>
                <c:pt idx="0">
                  <c:v>23.5291</c:v>
                </c:pt>
                <c:pt idx="1">
                  <c:v>23.5291</c:v>
                </c:pt>
                <c:pt idx="2">
                  <c:v>23.5291</c:v>
                </c:pt>
                <c:pt idx="3">
                  <c:v>23.5291</c:v>
                </c:pt>
                <c:pt idx="4">
                  <c:v>23.5291</c:v>
                </c:pt>
                <c:pt idx="5">
                  <c:v>23.5291</c:v>
                </c:pt>
                <c:pt idx="6">
                  <c:v>23.5291</c:v>
                </c:pt>
                <c:pt idx="7">
                  <c:v>23.5291</c:v>
                </c:pt>
                <c:pt idx="8">
                  <c:v>23.5291</c:v>
                </c:pt>
                <c:pt idx="9">
                  <c:v>23.5291</c:v>
                </c:pt>
                <c:pt idx="10">
                  <c:v>23.5291</c:v>
                </c:pt>
                <c:pt idx="11">
                  <c:v>23.5291</c:v>
                </c:pt>
                <c:pt idx="12">
                  <c:v>23.5291</c:v>
                </c:pt>
                <c:pt idx="13">
                  <c:v>23.5291</c:v>
                </c:pt>
                <c:pt idx="14">
                  <c:v>23.5291</c:v>
                </c:pt>
                <c:pt idx="15">
                  <c:v>23.5291</c:v>
                </c:pt>
                <c:pt idx="16">
                  <c:v>23.5291</c:v>
                </c:pt>
                <c:pt idx="17">
                  <c:v>23.5291</c:v>
                </c:pt>
                <c:pt idx="18">
                  <c:v>23.5291</c:v>
                </c:pt>
                <c:pt idx="19">
                  <c:v>23.5291</c:v>
                </c:pt>
                <c:pt idx="20">
                  <c:v>23.5291</c:v>
                </c:pt>
                <c:pt idx="21">
                  <c:v>23.5291</c:v>
                </c:pt>
                <c:pt idx="22">
                  <c:v>23.5291</c:v>
                </c:pt>
                <c:pt idx="23">
                  <c:v>23.5291</c:v>
                </c:pt>
                <c:pt idx="24">
                  <c:v>23.5291</c:v>
                </c:pt>
                <c:pt idx="25">
                  <c:v>23.5291</c:v>
                </c:pt>
                <c:pt idx="26">
                  <c:v>23.5291</c:v>
                </c:pt>
                <c:pt idx="27">
                  <c:v>23.5291</c:v>
                </c:pt>
                <c:pt idx="28">
                  <c:v>23.5291</c:v>
                </c:pt>
                <c:pt idx="29">
                  <c:v>23.5291</c:v>
                </c:pt>
                <c:pt idx="30">
                  <c:v>23.5291</c:v>
                </c:pt>
                <c:pt idx="31">
                  <c:v>23.5291</c:v>
                </c:pt>
                <c:pt idx="32">
                  <c:v>23.5291</c:v>
                </c:pt>
                <c:pt idx="33">
                  <c:v>23.5291</c:v>
                </c:pt>
                <c:pt idx="34">
                  <c:v>23.5291</c:v>
                </c:pt>
                <c:pt idx="35">
                  <c:v>23.5291</c:v>
                </c:pt>
                <c:pt idx="36">
                  <c:v>23.5291</c:v>
                </c:pt>
                <c:pt idx="37">
                  <c:v>23.5291</c:v>
                </c:pt>
                <c:pt idx="38">
                  <c:v>23.5291</c:v>
                </c:pt>
                <c:pt idx="39">
                  <c:v>23.5291</c:v>
                </c:pt>
                <c:pt idx="40">
                  <c:v>23.5291</c:v>
                </c:pt>
                <c:pt idx="41">
                  <c:v>23.5291</c:v>
                </c:pt>
                <c:pt idx="42">
                  <c:v>23.5291</c:v>
                </c:pt>
                <c:pt idx="43">
                  <c:v>23.5291</c:v>
                </c:pt>
                <c:pt idx="44">
                  <c:v>23.5291</c:v>
                </c:pt>
                <c:pt idx="45">
                  <c:v>23.5291</c:v>
                </c:pt>
                <c:pt idx="46">
                  <c:v>23.5291</c:v>
                </c:pt>
                <c:pt idx="47">
                  <c:v>23.5291</c:v>
                </c:pt>
                <c:pt idx="48">
                  <c:v>23.5291</c:v>
                </c:pt>
                <c:pt idx="49">
                  <c:v>23.5291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Data!$O$6</c:f>
              <c:strCache>
                <c:ptCount val="1"/>
                <c:pt idx="0">
                  <c:v>Mean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Data!$O$7:$O$56</c:f>
              <c:numCache>
                <c:ptCount val="50"/>
                <c:pt idx="0">
                  <c:v>20.166666666666668</c:v>
                </c:pt>
                <c:pt idx="1">
                  <c:v>23.666666666666668</c:v>
                </c:pt>
                <c:pt idx="2">
                  <c:v>20.5</c:v>
                </c:pt>
                <c:pt idx="3">
                  <c:v>27.166666666666668</c:v>
                </c:pt>
                <c:pt idx="4">
                  <c:v>18.833333333333332</c:v>
                </c:pt>
                <c:pt idx="5">
                  <c:v>22.333333333333332</c:v>
                </c:pt>
                <c:pt idx="6">
                  <c:v>21.833333333333332</c:v>
                </c:pt>
                <c:pt idx="7">
                  <c:v>18.5</c:v>
                </c:pt>
                <c:pt idx="8">
                  <c:v>23.833333333333332</c:v>
                </c:pt>
                <c:pt idx="9">
                  <c:v>24.666666666666668</c:v>
                </c:pt>
                <c:pt idx="10">
                  <c:v>20.333333333333332</c:v>
                </c:pt>
                <c:pt idx="11">
                  <c:v>18.333333333333332</c:v>
                </c:pt>
                <c:pt idx="12">
                  <c:v>24.666666666666668</c:v>
                </c:pt>
                <c:pt idx="13">
                  <c:v>24.166666666666668</c:v>
                </c:pt>
                <c:pt idx="14">
                  <c:v>26.333333333333332</c:v>
                </c:pt>
                <c:pt idx="15">
                  <c:v>25.833333333333332</c:v>
                </c:pt>
                <c:pt idx="16">
                  <c:v>19.833333333333332</c:v>
                </c:pt>
                <c:pt idx="17">
                  <c:v>20.333333333333332</c:v>
                </c:pt>
                <c:pt idx="18">
                  <c:v>25</c:v>
                </c:pt>
                <c:pt idx="19">
                  <c:v>18.166666666666668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Data!$T$6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Data!$T$7:$T$56</c:f>
              <c:numCache>
                <c:ptCount val="50"/>
                <c:pt idx="0">
                  <c:v>21.355600000000003</c:v>
                </c:pt>
                <c:pt idx="1">
                  <c:v>21.355600000000003</c:v>
                </c:pt>
                <c:pt idx="2">
                  <c:v>21.355600000000003</c:v>
                </c:pt>
                <c:pt idx="3">
                  <c:v>21.355600000000003</c:v>
                </c:pt>
                <c:pt idx="4">
                  <c:v>21.355600000000003</c:v>
                </c:pt>
                <c:pt idx="5">
                  <c:v>21.355600000000003</c:v>
                </c:pt>
                <c:pt idx="6">
                  <c:v>21.355600000000003</c:v>
                </c:pt>
                <c:pt idx="7">
                  <c:v>21.355600000000003</c:v>
                </c:pt>
                <c:pt idx="8">
                  <c:v>21.355600000000003</c:v>
                </c:pt>
                <c:pt idx="9">
                  <c:v>21.355600000000003</c:v>
                </c:pt>
                <c:pt idx="10">
                  <c:v>21.355600000000003</c:v>
                </c:pt>
                <c:pt idx="11">
                  <c:v>21.355600000000003</c:v>
                </c:pt>
                <c:pt idx="12">
                  <c:v>21.355600000000003</c:v>
                </c:pt>
                <c:pt idx="13">
                  <c:v>21.355600000000003</c:v>
                </c:pt>
                <c:pt idx="14">
                  <c:v>21.355600000000003</c:v>
                </c:pt>
                <c:pt idx="15">
                  <c:v>21.355600000000003</c:v>
                </c:pt>
                <c:pt idx="16">
                  <c:v>21.355600000000003</c:v>
                </c:pt>
                <c:pt idx="17">
                  <c:v>21.355600000000003</c:v>
                </c:pt>
                <c:pt idx="18">
                  <c:v>21.355600000000003</c:v>
                </c:pt>
                <c:pt idx="19">
                  <c:v>21.355600000000003</c:v>
                </c:pt>
                <c:pt idx="20">
                  <c:v>21.355600000000003</c:v>
                </c:pt>
                <c:pt idx="21">
                  <c:v>21.355600000000003</c:v>
                </c:pt>
                <c:pt idx="22">
                  <c:v>21.355600000000003</c:v>
                </c:pt>
                <c:pt idx="23">
                  <c:v>21.355600000000003</c:v>
                </c:pt>
                <c:pt idx="24">
                  <c:v>21.355600000000003</c:v>
                </c:pt>
                <c:pt idx="25">
                  <c:v>21.355600000000003</c:v>
                </c:pt>
                <c:pt idx="26">
                  <c:v>21.355600000000003</c:v>
                </c:pt>
                <c:pt idx="27">
                  <c:v>21.355600000000003</c:v>
                </c:pt>
                <c:pt idx="28">
                  <c:v>21.355600000000003</c:v>
                </c:pt>
                <c:pt idx="29">
                  <c:v>21.355600000000003</c:v>
                </c:pt>
                <c:pt idx="30">
                  <c:v>21.355600000000003</c:v>
                </c:pt>
                <c:pt idx="31">
                  <c:v>21.355600000000003</c:v>
                </c:pt>
                <c:pt idx="32">
                  <c:v>21.355600000000003</c:v>
                </c:pt>
                <c:pt idx="33">
                  <c:v>21.355600000000003</c:v>
                </c:pt>
                <c:pt idx="34">
                  <c:v>21.355600000000003</c:v>
                </c:pt>
                <c:pt idx="35">
                  <c:v>21.355600000000003</c:v>
                </c:pt>
                <c:pt idx="36">
                  <c:v>21.355600000000003</c:v>
                </c:pt>
                <c:pt idx="37">
                  <c:v>21.355600000000003</c:v>
                </c:pt>
                <c:pt idx="38">
                  <c:v>21.355600000000003</c:v>
                </c:pt>
                <c:pt idx="39">
                  <c:v>21.355600000000003</c:v>
                </c:pt>
                <c:pt idx="40">
                  <c:v>21.355600000000003</c:v>
                </c:pt>
                <c:pt idx="41">
                  <c:v>21.355600000000003</c:v>
                </c:pt>
                <c:pt idx="42">
                  <c:v>21.355600000000003</c:v>
                </c:pt>
                <c:pt idx="43">
                  <c:v>21.355600000000003</c:v>
                </c:pt>
                <c:pt idx="44">
                  <c:v>21.355600000000003</c:v>
                </c:pt>
                <c:pt idx="45">
                  <c:v>21.355600000000003</c:v>
                </c:pt>
                <c:pt idx="46">
                  <c:v>21.355600000000003</c:v>
                </c:pt>
                <c:pt idx="47">
                  <c:v>21.355600000000003</c:v>
                </c:pt>
                <c:pt idx="48">
                  <c:v>21.355600000000003</c:v>
                </c:pt>
                <c:pt idx="49">
                  <c:v>21.355600000000003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Data!$U$6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Data!$U$7:$U$56</c:f>
              <c:numCache>
                <c:ptCount val="50"/>
                <c:pt idx="0">
                  <c:v>21.790300000000002</c:v>
                </c:pt>
                <c:pt idx="1">
                  <c:v>21.790300000000002</c:v>
                </c:pt>
                <c:pt idx="2">
                  <c:v>21.790300000000002</c:v>
                </c:pt>
                <c:pt idx="3">
                  <c:v>21.790300000000002</c:v>
                </c:pt>
                <c:pt idx="4">
                  <c:v>21.790300000000002</c:v>
                </c:pt>
                <c:pt idx="5">
                  <c:v>21.790300000000002</c:v>
                </c:pt>
                <c:pt idx="6">
                  <c:v>21.790300000000002</c:v>
                </c:pt>
                <c:pt idx="7">
                  <c:v>21.790300000000002</c:v>
                </c:pt>
                <c:pt idx="8">
                  <c:v>21.790300000000002</c:v>
                </c:pt>
                <c:pt idx="9">
                  <c:v>21.790300000000002</c:v>
                </c:pt>
                <c:pt idx="10">
                  <c:v>21.790300000000002</c:v>
                </c:pt>
                <c:pt idx="11">
                  <c:v>21.790300000000002</c:v>
                </c:pt>
                <c:pt idx="12">
                  <c:v>21.790300000000002</c:v>
                </c:pt>
                <c:pt idx="13">
                  <c:v>21.790300000000002</c:v>
                </c:pt>
                <c:pt idx="14">
                  <c:v>21.790300000000002</c:v>
                </c:pt>
                <c:pt idx="15">
                  <c:v>21.790300000000002</c:v>
                </c:pt>
                <c:pt idx="16">
                  <c:v>21.790300000000002</c:v>
                </c:pt>
                <c:pt idx="17">
                  <c:v>21.790300000000002</c:v>
                </c:pt>
                <c:pt idx="18">
                  <c:v>21.790300000000002</c:v>
                </c:pt>
                <c:pt idx="19">
                  <c:v>21.790300000000002</c:v>
                </c:pt>
                <c:pt idx="20">
                  <c:v>21.790300000000002</c:v>
                </c:pt>
                <c:pt idx="21">
                  <c:v>21.790300000000002</c:v>
                </c:pt>
                <c:pt idx="22">
                  <c:v>21.790300000000002</c:v>
                </c:pt>
                <c:pt idx="23">
                  <c:v>21.790300000000002</c:v>
                </c:pt>
                <c:pt idx="24">
                  <c:v>21.790300000000002</c:v>
                </c:pt>
                <c:pt idx="25">
                  <c:v>21.790300000000002</c:v>
                </c:pt>
                <c:pt idx="26">
                  <c:v>21.790300000000002</c:v>
                </c:pt>
                <c:pt idx="27">
                  <c:v>21.790300000000002</c:v>
                </c:pt>
                <c:pt idx="28">
                  <c:v>21.790300000000002</c:v>
                </c:pt>
                <c:pt idx="29">
                  <c:v>21.790300000000002</c:v>
                </c:pt>
                <c:pt idx="30">
                  <c:v>21.790300000000002</c:v>
                </c:pt>
                <c:pt idx="31">
                  <c:v>21.790300000000002</c:v>
                </c:pt>
                <c:pt idx="32">
                  <c:v>21.790300000000002</c:v>
                </c:pt>
                <c:pt idx="33">
                  <c:v>21.790300000000002</c:v>
                </c:pt>
                <c:pt idx="34">
                  <c:v>21.790300000000002</c:v>
                </c:pt>
                <c:pt idx="35">
                  <c:v>21.790300000000002</c:v>
                </c:pt>
                <c:pt idx="36">
                  <c:v>21.790300000000002</c:v>
                </c:pt>
                <c:pt idx="37">
                  <c:v>21.790300000000002</c:v>
                </c:pt>
                <c:pt idx="38">
                  <c:v>21.790300000000002</c:v>
                </c:pt>
                <c:pt idx="39">
                  <c:v>21.790300000000002</c:v>
                </c:pt>
                <c:pt idx="40">
                  <c:v>21.790300000000002</c:v>
                </c:pt>
                <c:pt idx="41">
                  <c:v>21.790300000000002</c:v>
                </c:pt>
                <c:pt idx="42">
                  <c:v>21.790300000000002</c:v>
                </c:pt>
                <c:pt idx="43">
                  <c:v>21.790300000000002</c:v>
                </c:pt>
                <c:pt idx="44">
                  <c:v>21.790300000000002</c:v>
                </c:pt>
                <c:pt idx="45">
                  <c:v>21.790300000000002</c:v>
                </c:pt>
                <c:pt idx="46">
                  <c:v>21.790300000000002</c:v>
                </c:pt>
                <c:pt idx="47">
                  <c:v>21.790300000000002</c:v>
                </c:pt>
                <c:pt idx="48">
                  <c:v>21.790300000000002</c:v>
                </c:pt>
                <c:pt idx="49">
                  <c:v>21.790300000000002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Data!$W$6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Data!$W$7:$W$56</c:f>
              <c:numCache>
                <c:ptCount val="50"/>
                <c:pt idx="0">
                  <c:v>22.6597</c:v>
                </c:pt>
                <c:pt idx="1">
                  <c:v>22.6597</c:v>
                </c:pt>
                <c:pt idx="2">
                  <c:v>22.6597</c:v>
                </c:pt>
                <c:pt idx="3">
                  <c:v>22.6597</c:v>
                </c:pt>
                <c:pt idx="4">
                  <c:v>22.6597</c:v>
                </c:pt>
                <c:pt idx="5">
                  <c:v>22.6597</c:v>
                </c:pt>
                <c:pt idx="6">
                  <c:v>22.6597</c:v>
                </c:pt>
                <c:pt idx="7">
                  <c:v>22.6597</c:v>
                </c:pt>
                <c:pt idx="8">
                  <c:v>22.6597</c:v>
                </c:pt>
                <c:pt idx="9">
                  <c:v>22.6597</c:v>
                </c:pt>
                <c:pt idx="10">
                  <c:v>22.6597</c:v>
                </c:pt>
                <c:pt idx="11">
                  <c:v>22.6597</c:v>
                </c:pt>
                <c:pt idx="12">
                  <c:v>22.6597</c:v>
                </c:pt>
                <c:pt idx="13">
                  <c:v>22.6597</c:v>
                </c:pt>
                <c:pt idx="14">
                  <c:v>22.6597</c:v>
                </c:pt>
                <c:pt idx="15">
                  <c:v>22.6597</c:v>
                </c:pt>
                <c:pt idx="16">
                  <c:v>22.6597</c:v>
                </c:pt>
                <c:pt idx="17">
                  <c:v>22.6597</c:v>
                </c:pt>
                <c:pt idx="18">
                  <c:v>22.6597</c:v>
                </c:pt>
                <c:pt idx="19">
                  <c:v>22.6597</c:v>
                </c:pt>
                <c:pt idx="20">
                  <c:v>22.6597</c:v>
                </c:pt>
                <c:pt idx="21">
                  <c:v>22.6597</c:v>
                </c:pt>
                <c:pt idx="22">
                  <c:v>22.6597</c:v>
                </c:pt>
                <c:pt idx="23">
                  <c:v>22.6597</c:v>
                </c:pt>
                <c:pt idx="24">
                  <c:v>22.6597</c:v>
                </c:pt>
                <c:pt idx="25">
                  <c:v>22.6597</c:v>
                </c:pt>
                <c:pt idx="26">
                  <c:v>22.6597</c:v>
                </c:pt>
                <c:pt idx="27">
                  <c:v>22.6597</c:v>
                </c:pt>
                <c:pt idx="28">
                  <c:v>22.6597</c:v>
                </c:pt>
                <c:pt idx="29">
                  <c:v>22.6597</c:v>
                </c:pt>
                <c:pt idx="30">
                  <c:v>22.6597</c:v>
                </c:pt>
                <c:pt idx="31">
                  <c:v>22.6597</c:v>
                </c:pt>
                <c:pt idx="32">
                  <c:v>22.6597</c:v>
                </c:pt>
                <c:pt idx="33">
                  <c:v>22.6597</c:v>
                </c:pt>
                <c:pt idx="34">
                  <c:v>22.6597</c:v>
                </c:pt>
                <c:pt idx="35">
                  <c:v>22.6597</c:v>
                </c:pt>
                <c:pt idx="36">
                  <c:v>22.6597</c:v>
                </c:pt>
                <c:pt idx="37">
                  <c:v>22.6597</c:v>
                </c:pt>
                <c:pt idx="38">
                  <c:v>22.6597</c:v>
                </c:pt>
                <c:pt idx="39">
                  <c:v>22.6597</c:v>
                </c:pt>
                <c:pt idx="40">
                  <c:v>22.6597</c:v>
                </c:pt>
                <c:pt idx="41">
                  <c:v>22.6597</c:v>
                </c:pt>
                <c:pt idx="42">
                  <c:v>22.6597</c:v>
                </c:pt>
                <c:pt idx="43">
                  <c:v>22.6597</c:v>
                </c:pt>
                <c:pt idx="44">
                  <c:v>22.6597</c:v>
                </c:pt>
                <c:pt idx="45">
                  <c:v>22.6597</c:v>
                </c:pt>
                <c:pt idx="46">
                  <c:v>22.6597</c:v>
                </c:pt>
                <c:pt idx="47">
                  <c:v>22.6597</c:v>
                </c:pt>
                <c:pt idx="48">
                  <c:v>22.6597</c:v>
                </c:pt>
                <c:pt idx="49">
                  <c:v>22.6597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Data!$X$6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Data!$X$7:$X$56</c:f>
              <c:numCache>
                <c:ptCount val="50"/>
                <c:pt idx="0">
                  <c:v>23.0944</c:v>
                </c:pt>
                <c:pt idx="1">
                  <c:v>23.0944</c:v>
                </c:pt>
                <c:pt idx="2">
                  <c:v>23.0944</c:v>
                </c:pt>
                <c:pt idx="3">
                  <c:v>23.0944</c:v>
                </c:pt>
                <c:pt idx="4">
                  <c:v>23.0944</c:v>
                </c:pt>
                <c:pt idx="5">
                  <c:v>23.0944</c:v>
                </c:pt>
                <c:pt idx="6">
                  <c:v>23.0944</c:v>
                </c:pt>
                <c:pt idx="7">
                  <c:v>23.0944</c:v>
                </c:pt>
                <c:pt idx="8">
                  <c:v>23.0944</c:v>
                </c:pt>
                <c:pt idx="9">
                  <c:v>23.0944</c:v>
                </c:pt>
                <c:pt idx="10">
                  <c:v>23.0944</c:v>
                </c:pt>
                <c:pt idx="11">
                  <c:v>23.0944</c:v>
                </c:pt>
                <c:pt idx="12">
                  <c:v>23.0944</c:v>
                </c:pt>
                <c:pt idx="13">
                  <c:v>23.0944</c:v>
                </c:pt>
                <c:pt idx="14">
                  <c:v>23.0944</c:v>
                </c:pt>
                <c:pt idx="15">
                  <c:v>23.0944</c:v>
                </c:pt>
                <c:pt idx="16">
                  <c:v>23.0944</c:v>
                </c:pt>
                <c:pt idx="17">
                  <c:v>23.0944</c:v>
                </c:pt>
                <c:pt idx="18">
                  <c:v>23.0944</c:v>
                </c:pt>
                <c:pt idx="19">
                  <c:v>23.0944</c:v>
                </c:pt>
                <c:pt idx="20">
                  <c:v>23.0944</c:v>
                </c:pt>
                <c:pt idx="21">
                  <c:v>23.0944</c:v>
                </c:pt>
                <c:pt idx="22">
                  <c:v>23.0944</c:v>
                </c:pt>
                <c:pt idx="23">
                  <c:v>23.0944</c:v>
                </c:pt>
                <c:pt idx="24">
                  <c:v>23.0944</c:v>
                </c:pt>
                <c:pt idx="25">
                  <c:v>23.0944</c:v>
                </c:pt>
                <c:pt idx="26">
                  <c:v>23.0944</c:v>
                </c:pt>
                <c:pt idx="27">
                  <c:v>23.0944</c:v>
                </c:pt>
                <c:pt idx="28">
                  <c:v>23.0944</c:v>
                </c:pt>
                <c:pt idx="29">
                  <c:v>23.0944</c:v>
                </c:pt>
                <c:pt idx="30">
                  <c:v>23.0944</c:v>
                </c:pt>
                <c:pt idx="31">
                  <c:v>23.0944</c:v>
                </c:pt>
                <c:pt idx="32">
                  <c:v>23.0944</c:v>
                </c:pt>
                <c:pt idx="33">
                  <c:v>23.0944</c:v>
                </c:pt>
                <c:pt idx="34">
                  <c:v>23.0944</c:v>
                </c:pt>
                <c:pt idx="35">
                  <c:v>23.0944</c:v>
                </c:pt>
                <c:pt idx="36">
                  <c:v>23.0944</c:v>
                </c:pt>
                <c:pt idx="37">
                  <c:v>23.0944</c:v>
                </c:pt>
                <c:pt idx="38">
                  <c:v>23.0944</c:v>
                </c:pt>
                <c:pt idx="39">
                  <c:v>23.0944</c:v>
                </c:pt>
                <c:pt idx="40">
                  <c:v>23.0944</c:v>
                </c:pt>
                <c:pt idx="41">
                  <c:v>23.0944</c:v>
                </c:pt>
                <c:pt idx="42">
                  <c:v>23.0944</c:v>
                </c:pt>
                <c:pt idx="43">
                  <c:v>23.0944</c:v>
                </c:pt>
                <c:pt idx="44">
                  <c:v>23.0944</c:v>
                </c:pt>
                <c:pt idx="45">
                  <c:v>23.0944</c:v>
                </c:pt>
                <c:pt idx="46">
                  <c:v>23.0944</c:v>
                </c:pt>
                <c:pt idx="47">
                  <c:v>23.0944</c:v>
                </c:pt>
                <c:pt idx="48">
                  <c:v>23.0944</c:v>
                </c:pt>
                <c:pt idx="49">
                  <c:v>23.0944</c:v>
                </c:pt>
              </c:numCache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43823"/>
        <c:crossesAt val="0"/>
        <c:auto val="1"/>
        <c:lblOffset val="100"/>
        <c:tickLblSkip val="2"/>
        <c:tickMarkSkip val="2"/>
        <c:noMultiLvlLbl val="0"/>
      </c:catAx>
      <c:valAx>
        <c:axId val="11443823"/>
        <c:scaling>
          <c:orientation val="minMax"/>
          <c:max val="28"/>
          <c:min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X-Bar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54238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525"/>
          <c:y val="0.09"/>
          <c:w val="0.4437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14375"/>
          <c:w val="0.959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Data!$Z$6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Data!$Z$7:$Z$56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Data!$AC$6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Data!$AC$7:$AC$56</c:f>
              <c:numCache>
                <c:ptCount val="50"/>
                <c:pt idx="0">
                  <c:v>2.7</c:v>
                </c:pt>
                <c:pt idx="1">
                  <c:v>2.7</c:v>
                </c:pt>
                <c:pt idx="2">
                  <c:v>2.7</c:v>
                </c:pt>
                <c:pt idx="3">
                  <c:v>2.7</c:v>
                </c:pt>
                <c:pt idx="4">
                  <c:v>2.7</c:v>
                </c:pt>
                <c:pt idx="5">
                  <c:v>2.7</c:v>
                </c:pt>
                <c:pt idx="6">
                  <c:v>2.7</c:v>
                </c:pt>
                <c:pt idx="7">
                  <c:v>2.7</c:v>
                </c:pt>
                <c:pt idx="8">
                  <c:v>2.7</c:v>
                </c:pt>
                <c:pt idx="9">
                  <c:v>2.7</c:v>
                </c:pt>
                <c:pt idx="10">
                  <c:v>2.7</c:v>
                </c:pt>
                <c:pt idx="11">
                  <c:v>2.7</c:v>
                </c:pt>
                <c:pt idx="12">
                  <c:v>2.7</c:v>
                </c:pt>
                <c:pt idx="13">
                  <c:v>2.7</c:v>
                </c:pt>
                <c:pt idx="14">
                  <c:v>2.7</c:v>
                </c:pt>
                <c:pt idx="15">
                  <c:v>2.7</c:v>
                </c:pt>
                <c:pt idx="16">
                  <c:v>2.7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2.7</c:v>
                </c:pt>
                <c:pt idx="21">
                  <c:v>2.7</c:v>
                </c:pt>
                <c:pt idx="22">
                  <c:v>2.7</c:v>
                </c:pt>
                <c:pt idx="23">
                  <c:v>2.7</c:v>
                </c:pt>
                <c:pt idx="24">
                  <c:v>2.7</c:v>
                </c:pt>
                <c:pt idx="25">
                  <c:v>2.7</c:v>
                </c:pt>
                <c:pt idx="26">
                  <c:v>2.7</c:v>
                </c:pt>
                <c:pt idx="27">
                  <c:v>2.7</c:v>
                </c:pt>
                <c:pt idx="28">
                  <c:v>2.7</c:v>
                </c:pt>
                <c:pt idx="29">
                  <c:v>2.7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2.7</c:v>
                </c:pt>
                <c:pt idx="34">
                  <c:v>2.7</c:v>
                </c:pt>
                <c:pt idx="35">
                  <c:v>2.7</c:v>
                </c:pt>
                <c:pt idx="36">
                  <c:v>2.7</c:v>
                </c:pt>
                <c:pt idx="37">
                  <c:v>2.7</c:v>
                </c:pt>
                <c:pt idx="38">
                  <c:v>2.7</c:v>
                </c:pt>
                <c:pt idx="39">
                  <c:v>2.7</c:v>
                </c:pt>
                <c:pt idx="40">
                  <c:v>2.7</c:v>
                </c:pt>
                <c:pt idx="41">
                  <c:v>2.7</c:v>
                </c:pt>
                <c:pt idx="42">
                  <c:v>2.7</c:v>
                </c:pt>
                <c:pt idx="43">
                  <c:v>2.7</c:v>
                </c:pt>
                <c:pt idx="44">
                  <c:v>2.7</c:v>
                </c:pt>
                <c:pt idx="45">
                  <c:v>2.7</c:v>
                </c:pt>
                <c:pt idx="46">
                  <c:v>2.7</c:v>
                </c:pt>
                <c:pt idx="47">
                  <c:v>2.7</c:v>
                </c:pt>
                <c:pt idx="48">
                  <c:v>2.7</c:v>
                </c:pt>
                <c:pt idx="49">
                  <c:v>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Data!$AF$6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Data!$AF$7:$AF$56</c:f>
              <c:numCache>
                <c:ptCount val="50"/>
                <c:pt idx="0">
                  <c:v>5.4108</c:v>
                </c:pt>
                <c:pt idx="1">
                  <c:v>5.4108</c:v>
                </c:pt>
                <c:pt idx="2">
                  <c:v>5.4108</c:v>
                </c:pt>
                <c:pt idx="3">
                  <c:v>5.4108</c:v>
                </c:pt>
                <c:pt idx="4">
                  <c:v>5.4108</c:v>
                </c:pt>
                <c:pt idx="5">
                  <c:v>5.4108</c:v>
                </c:pt>
                <c:pt idx="6">
                  <c:v>5.4108</c:v>
                </c:pt>
                <c:pt idx="7">
                  <c:v>5.4108</c:v>
                </c:pt>
                <c:pt idx="8">
                  <c:v>5.4108</c:v>
                </c:pt>
                <c:pt idx="9">
                  <c:v>5.4108</c:v>
                </c:pt>
                <c:pt idx="10">
                  <c:v>5.4108</c:v>
                </c:pt>
                <c:pt idx="11">
                  <c:v>5.4108</c:v>
                </c:pt>
                <c:pt idx="12">
                  <c:v>5.4108</c:v>
                </c:pt>
                <c:pt idx="13">
                  <c:v>5.4108</c:v>
                </c:pt>
                <c:pt idx="14">
                  <c:v>5.4108</c:v>
                </c:pt>
                <c:pt idx="15">
                  <c:v>5.4108</c:v>
                </c:pt>
                <c:pt idx="16">
                  <c:v>5.4108</c:v>
                </c:pt>
                <c:pt idx="17">
                  <c:v>5.4108</c:v>
                </c:pt>
                <c:pt idx="18">
                  <c:v>5.4108</c:v>
                </c:pt>
                <c:pt idx="19">
                  <c:v>5.4108</c:v>
                </c:pt>
                <c:pt idx="20">
                  <c:v>5.4108</c:v>
                </c:pt>
                <c:pt idx="21">
                  <c:v>5.4108</c:v>
                </c:pt>
                <c:pt idx="22">
                  <c:v>5.4108</c:v>
                </c:pt>
                <c:pt idx="23">
                  <c:v>5.4108</c:v>
                </c:pt>
                <c:pt idx="24">
                  <c:v>5.4108</c:v>
                </c:pt>
                <c:pt idx="25">
                  <c:v>5.4108</c:v>
                </c:pt>
                <c:pt idx="26">
                  <c:v>5.4108</c:v>
                </c:pt>
                <c:pt idx="27">
                  <c:v>5.4108</c:v>
                </c:pt>
                <c:pt idx="28">
                  <c:v>5.4108</c:v>
                </c:pt>
                <c:pt idx="29">
                  <c:v>5.4108</c:v>
                </c:pt>
                <c:pt idx="30">
                  <c:v>5.4108</c:v>
                </c:pt>
                <c:pt idx="31">
                  <c:v>5.4108</c:v>
                </c:pt>
                <c:pt idx="32">
                  <c:v>5.4108</c:v>
                </c:pt>
                <c:pt idx="33">
                  <c:v>5.4108</c:v>
                </c:pt>
                <c:pt idx="34">
                  <c:v>5.4108</c:v>
                </c:pt>
                <c:pt idx="35">
                  <c:v>5.4108</c:v>
                </c:pt>
                <c:pt idx="36">
                  <c:v>5.4108</c:v>
                </c:pt>
                <c:pt idx="37">
                  <c:v>5.4108</c:v>
                </c:pt>
                <c:pt idx="38">
                  <c:v>5.4108</c:v>
                </c:pt>
                <c:pt idx="39">
                  <c:v>5.4108</c:v>
                </c:pt>
                <c:pt idx="40">
                  <c:v>5.4108</c:v>
                </c:pt>
                <c:pt idx="41">
                  <c:v>5.4108</c:v>
                </c:pt>
                <c:pt idx="42">
                  <c:v>5.4108</c:v>
                </c:pt>
                <c:pt idx="43">
                  <c:v>5.4108</c:v>
                </c:pt>
                <c:pt idx="44">
                  <c:v>5.4108</c:v>
                </c:pt>
                <c:pt idx="45">
                  <c:v>5.4108</c:v>
                </c:pt>
                <c:pt idx="46">
                  <c:v>5.4108</c:v>
                </c:pt>
                <c:pt idx="47">
                  <c:v>5.4108</c:v>
                </c:pt>
                <c:pt idx="48">
                  <c:v>5.4108</c:v>
                </c:pt>
                <c:pt idx="49">
                  <c:v>5.4108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Data!$P$6</c:f>
              <c:strCache>
                <c:ptCount val="1"/>
                <c:pt idx="0">
                  <c:v>Range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Data!$P$7:$P$56</c:f>
              <c:numCache>
                <c:ptCount val="50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10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Data!$AA$6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Data!$AA$7:$AA$56</c:f>
              <c:numCache>
                <c:ptCount val="50"/>
                <c:pt idx="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0.9</c:v>
                </c:pt>
                <c:pt idx="8">
                  <c:v>0.9</c:v>
                </c:pt>
                <c:pt idx="9">
                  <c:v>0.9</c:v>
                </c:pt>
                <c:pt idx="10">
                  <c:v>0.9</c:v>
                </c:pt>
                <c:pt idx="11">
                  <c:v>0.9</c:v>
                </c:pt>
                <c:pt idx="12">
                  <c:v>0.9</c:v>
                </c:pt>
                <c:pt idx="13">
                  <c:v>0.9</c:v>
                </c:pt>
                <c:pt idx="14">
                  <c:v>0.9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0.9</c:v>
                </c:pt>
                <c:pt idx="19">
                  <c:v>0.9</c:v>
                </c:pt>
                <c:pt idx="20">
                  <c:v>0.9</c:v>
                </c:pt>
                <c:pt idx="21">
                  <c:v>0.9</c:v>
                </c:pt>
                <c:pt idx="22">
                  <c:v>0.9</c:v>
                </c:pt>
                <c:pt idx="23">
                  <c:v>0.9</c:v>
                </c:pt>
                <c:pt idx="24">
                  <c:v>0.9</c:v>
                </c:pt>
                <c:pt idx="25">
                  <c:v>0.9</c:v>
                </c:pt>
                <c:pt idx="26">
                  <c:v>0.9</c:v>
                </c:pt>
                <c:pt idx="27">
                  <c:v>0.9</c:v>
                </c:pt>
                <c:pt idx="28">
                  <c:v>0.9</c:v>
                </c:pt>
                <c:pt idx="29">
                  <c:v>0.9</c:v>
                </c:pt>
                <c:pt idx="30">
                  <c:v>0.9</c:v>
                </c:pt>
                <c:pt idx="31">
                  <c:v>0.9</c:v>
                </c:pt>
                <c:pt idx="32">
                  <c:v>0.9</c:v>
                </c:pt>
                <c:pt idx="33">
                  <c:v>0.9</c:v>
                </c:pt>
                <c:pt idx="34">
                  <c:v>0.9</c:v>
                </c:pt>
                <c:pt idx="35">
                  <c:v>0.9</c:v>
                </c:pt>
                <c:pt idx="36">
                  <c:v>0.9</c:v>
                </c:pt>
                <c:pt idx="37">
                  <c:v>0.9</c:v>
                </c:pt>
                <c:pt idx="38">
                  <c:v>0.9</c:v>
                </c:pt>
                <c:pt idx="39">
                  <c:v>0.9</c:v>
                </c:pt>
                <c:pt idx="40">
                  <c:v>0.9</c:v>
                </c:pt>
                <c:pt idx="41">
                  <c:v>0.9</c:v>
                </c:pt>
                <c:pt idx="42">
                  <c:v>0.9</c:v>
                </c:pt>
                <c:pt idx="43">
                  <c:v>0.9</c:v>
                </c:pt>
                <c:pt idx="44">
                  <c:v>0.9</c:v>
                </c:pt>
                <c:pt idx="45">
                  <c:v>0.9</c:v>
                </c:pt>
                <c:pt idx="46">
                  <c:v>0.9</c:v>
                </c:pt>
                <c:pt idx="47">
                  <c:v>0.9</c:v>
                </c:pt>
                <c:pt idx="48">
                  <c:v>0.9</c:v>
                </c:pt>
                <c:pt idx="49">
                  <c:v>0.9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Data!$AB$6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Data!$AB$7:$AB$56</c:f>
              <c:numCache>
                <c:ptCount val="50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1.8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1.8</c:v>
                </c:pt>
                <c:pt idx="9">
                  <c:v>1.8</c:v>
                </c:pt>
                <c:pt idx="10">
                  <c:v>1.8</c:v>
                </c:pt>
                <c:pt idx="11">
                  <c:v>1.8</c:v>
                </c:pt>
                <c:pt idx="12">
                  <c:v>1.8</c:v>
                </c:pt>
                <c:pt idx="13">
                  <c:v>1.8</c:v>
                </c:pt>
                <c:pt idx="14">
                  <c:v>1.8</c:v>
                </c:pt>
                <c:pt idx="15">
                  <c:v>1.8</c:v>
                </c:pt>
                <c:pt idx="16">
                  <c:v>1.8</c:v>
                </c:pt>
                <c:pt idx="17">
                  <c:v>1.8</c:v>
                </c:pt>
                <c:pt idx="18">
                  <c:v>1.8</c:v>
                </c:pt>
                <c:pt idx="19">
                  <c:v>1.8</c:v>
                </c:pt>
                <c:pt idx="20">
                  <c:v>1.8</c:v>
                </c:pt>
                <c:pt idx="21">
                  <c:v>1.8</c:v>
                </c:pt>
                <c:pt idx="22">
                  <c:v>1.8</c:v>
                </c:pt>
                <c:pt idx="23">
                  <c:v>1.8</c:v>
                </c:pt>
                <c:pt idx="24">
                  <c:v>1.8</c:v>
                </c:pt>
                <c:pt idx="25">
                  <c:v>1.8</c:v>
                </c:pt>
                <c:pt idx="26">
                  <c:v>1.8</c:v>
                </c:pt>
                <c:pt idx="27">
                  <c:v>1.8</c:v>
                </c:pt>
                <c:pt idx="28">
                  <c:v>1.8</c:v>
                </c:pt>
                <c:pt idx="29">
                  <c:v>1.8</c:v>
                </c:pt>
                <c:pt idx="30">
                  <c:v>1.8</c:v>
                </c:pt>
                <c:pt idx="31">
                  <c:v>1.8</c:v>
                </c:pt>
                <c:pt idx="32">
                  <c:v>1.8</c:v>
                </c:pt>
                <c:pt idx="33">
                  <c:v>1.8</c:v>
                </c:pt>
                <c:pt idx="34">
                  <c:v>1.8</c:v>
                </c:pt>
                <c:pt idx="35">
                  <c:v>1.8</c:v>
                </c:pt>
                <c:pt idx="36">
                  <c:v>1.8</c:v>
                </c:pt>
                <c:pt idx="37">
                  <c:v>1.8</c:v>
                </c:pt>
                <c:pt idx="38">
                  <c:v>1.8</c:v>
                </c:pt>
                <c:pt idx="39">
                  <c:v>1.8</c:v>
                </c:pt>
                <c:pt idx="40">
                  <c:v>1.8</c:v>
                </c:pt>
                <c:pt idx="41">
                  <c:v>1.8</c:v>
                </c:pt>
                <c:pt idx="42">
                  <c:v>1.8</c:v>
                </c:pt>
                <c:pt idx="43">
                  <c:v>1.8</c:v>
                </c:pt>
                <c:pt idx="44">
                  <c:v>1.8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1.8</c:v>
                </c:pt>
                <c:pt idx="49">
                  <c:v>1.8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Data!$AD$6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Data!$AD$7:$AD$56</c:f>
              <c:numCache>
                <c:ptCount val="50"/>
                <c:pt idx="0">
                  <c:v>3.6036</c:v>
                </c:pt>
                <c:pt idx="1">
                  <c:v>3.6036</c:v>
                </c:pt>
                <c:pt idx="2">
                  <c:v>3.6036</c:v>
                </c:pt>
                <c:pt idx="3">
                  <c:v>3.6036</c:v>
                </c:pt>
                <c:pt idx="4">
                  <c:v>3.6036</c:v>
                </c:pt>
                <c:pt idx="5">
                  <c:v>3.6036</c:v>
                </c:pt>
                <c:pt idx="6">
                  <c:v>3.6036</c:v>
                </c:pt>
                <c:pt idx="7">
                  <c:v>3.6036</c:v>
                </c:pt>
                <c:pt idx="8">
                  <c:v>3.6036</c:v>
                </c:pt>
                <c:pt idx="9">
                  <c:v>3.6036</c:v>
                </c:pt>
                <c:pt idx="10">
                  <c:v>3.6036</c:v>
                </c:pt>
                <c:pt idx="11">
                  <c:v>3.6036</c:v>
                </c:pt>
                <c:pt idx="12">
                  <c:v>3.6036</c:v>
                </c:pt>
                <c:pt idx="13">
                  <c:v>3.6036</c:v>
                </c:pt>
                <c:pt idx="14">
                  <c:v>3.6036</c:v>
                </c:pt>
                <c:pt idx="15">
                  <c:v>3.6036</c:v>
                </c:pt>
                <c:pt idx="16">
                  <c:v>3.6036</c:v>
                </c:pt>
                <c:pt idx="17">
                  <c:v>3.6036</c:v>
                </c:pt>
                <c:pt idx="18">
                  <c:v>3.6036</c:v>
                </c:pt>
                <c:pt idx="19">
                  <c:v>3.6036</c:v>
                </c:pt>
                <c:pt idx="20">
                  <c:v>3.6036</c:v>
                </c:pt>
                <c:pt idx="21">
                  <c:v>3.6036</c:v>
                </c:pt>
                <c:pt idx="22">
                  <c:v>3.6036</c:v>
                </c:pt>
                <c:pt idx="23">
                  <c:v>3.6036</c:v>
                </c:pt>
                <c:pt idx="24">
                  <c:v>3.6036</c:v>
                </c:pt>
                <c:pt idx="25">
                  <c:v>3.6036</c:v>
                </c:pt>
                <c:pt idx="26">
                  <c:v>3.6036</c:v>
                </c:pt>
                <c:pt idx="27">
                  <c:v>3.6036</c:v>
                </c:pt>
                <c:pt idx="28">
                  <c:v>3.6036</c:v>
                </c:pt>
                <c:pt idx="29">
                  <c:v>3.6036</c:v>
                </c:pt>
                <c:pt idx="30">
                  <c:v>3.6036</c:v>
                </c:pt>
                <c:pt idx="31">
                  <c:v>3.6036</c:v>
                </c:pt>
                <c:pt idx="32">
                  <c:v>3.6036</c:v>
                </c:pt>
                <c:pt idx="33">
                  <c:v>3.6036</c:v>
                </c:pt>
                <c:pt idx="34">
                  <c:v>3.6036</c:v>
                </c:pt>
                <c:pt idx="35">
                  <c:v>3.6036</c:v>
                </c:pt>
                <c:pt idx="36">
                  <c:v>3.6036</c:v>
                </c:pt>
                <c:pt idx="37">
                  <c:v>3.6036</c:v>
                </c:pt>
                <c:pt idx="38">
                  <c:v>3.6036</c:v>
                </c:pt>
                <c:pt idx="39">
                  <c:v>3.6036</c:v>
                </c:pt>
                <c:pt idx="40">
                  <c:v>3.6036</c:v>
                </c:pt>
                <c:pt idx="41">
                  <c:v>3.6036</c:v>
                </c:pt>
                <c:pt idx="42">
                  <c:v>3.6036</c:v>
                </c:pt>
                <c:pt idx="43">
                  <c:v>3.6036</c:v>
                </c:pt>
                <c:pt idx="44">
                  <c:v>3.6036</c:v>
                </c:pt>
                <c:pt idx="45">
                  <c:v>3.6036</c:v>
                </c:pt>
                <c:pt idx="46">
                  <c:v>3.6036</c:v>
                </c:pt>
                <c:pt idx="47">
                  <c:v>3.6036</c:v>
                </c:pt>
                <c:pt idx="48">
                  <c:v>3.6036</c:v>
                </c:pt>
                <c:pt idx="49">
                  <c:v>3.6036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Data!$AE$6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Data!$AE$7:$AE$56</c:f>
              <c:numCache>
                <c:ptCount val="50"/>
                <c:pt idx="0">
                  <c:v>4.5072</c:v>
                </c:pt>
                <c:pt idx="1">
                  <c:v>4.5072</c:v>
                </c:pt>
                <c:pt idx="2">
                  <c:v>4.5072</c:v>
                </c:pt>
                <c:pt idx="3">
                  <c:v>4.5072</c:v>
                </c:pt>
                <c:pt idx="4">
                  <c:v>4.5072</c:v>
                </c:pt>
                <c:pt idx="5">
                  <c:v>4.5072</c:v>
                </c:pt>
                <c:pt idx="6">
                  <c:v>4.5072</c:v>
                </c:pt>
                <c:pt idx="7">
                  <c:v>4.5072</c:v>
                </c:pt>
                <c:pt idx="8">
                  <c:v>4.5072</c:v>
                </c:pt>
                <c:pt idx="9">
                  <c:v>4.5072</c:v>
                </c:pt>
                <c:pt idx="10">
                  <c:v>4.5072</c:v>
                </c:pt>
                <c:pt idx="11">
                  <c:v>4.5072</c:v>
                </c:pt>
                <c:pt idx="12">
                  <c:v>4.5072</c:v>
                </c:pt>
                <c:pt idx="13">
                  <c:v>4.5072</c:v>
                </c:pt>
                <c:pt idx="14">
                  <c:v>4.5072</c:v>
                </c:pt>
                <c:pt idx="15">
                  <c:v>4.5072</c:v>
                </c:pt>
                <c:pt idx="16">
                  <c:v>4.5072</c:v>
                </c:pt>
                <c:pt idx="17">
                  <c:v>4.5072</c:v>
                </c:pt>
                <c:pt idx="18">
                  <c:v>4.5072</c:v>
                </c:pt>
                <c:pt idx="19">
                  <c:v>4.5072</c:v>
                </c:pt>
                <c:pt idx="20">
                  <c:v>4.5072</c:v>
                </c:pt>
                <c:pt idx="21">
                  <c:v>4.5072</c:v>
                </c:pt>
                <c:pt idx="22">
                  <c:v>4.5072</c:v>
                </c:pt>
                <c:pt idx="23">
                  <c:v>4.5072</c:v>
                </c:pt>
                <c:pt idx="24">
                  <c:v>4.5072</c:v>
                </c:pt>
                <c:pt idx="25">
                  <c:v>4.5072</c:v>
                </c:pt>
                <c:pt idx="26">
                  <c:v>4.5072</c:v>
                </c:pt>
                <c:pt idx="27">
                  <c:v>4.5072</c:v>
                </c:pt>
                <c:pt idx="28">
                  <c:v>4.5072</c:v>
                </c:pt>
                <c:pt idx="29">
                  <c:v>4.5072</c:v>
                </c:pt>
                <c:pt idx="30">
                  <c:v>4.5072</c:v>
                </c:pt>
                <c:pt idx="31">
                  <c:v>4.5072</c:v>
                </c:pt>
                <c:pt idx="32">
                  <c:v>4.5072</c:v>
                </c:pt>
                <c:pt idx="33">
                  <c:v>4.5072</c:v>
                </c:pt>
                <c:pt idx="34">
                  <c:v>4.5072</c:v>
                </c:pt>
                <c:pt idx="35">
                  <c:v>4.5072</c:v>
                </c:pt>
                <c:pt idx="36">
                  <c:v>4.5072</c:v>
                </c:pt>
                <c:pt idx="37">
                  <c:v>4.5072</c:v>
                </c:pt>
                <c:pt idx="38">
                  <c:v>4.5072</c:v>
                </c:pt>
                <c:pt idx="39">
                  <c:v>4.5072</c:v>
                </c:pt>
                <c:pt idx="40">
                  <c:v>4.5072</c:v>
                </c:pt>
                <c:pt idx="41">
                  <c:v>4.5072</c:v>
                </c:pt>
                <c:pt idx="42">
                  <c:v>4.5072</c:v>
                </c:pt>
                <c:pt idx="43">
                  <c:v>4.5072</c:v>
                </c:pt>
                <c:pt idx="44">
                  <c:v>4.5072</c:v>
                </c:pt>
                <c:pt idx="45">
                  <c:v>4.5072</c:v>
                </c:pt>
                <c:pt idx="46">
                  <c:v>4.5072</c:v>
                </c:pt>
                <c:pt idx="47">
                  <c:v>4.5072</c:v>
                </c:pt>
                <c:pt idx="48">
                  <c:v>4.5072</c:v>
                </c:pt>
                <c:pt idx="49">
                  <c:v>4.5072</c:v>
                </c:pt>
              </c:numCache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34441"/>
        <c:crossesAt val="0"/>
        <c:auto val="1"/>
        <c:lblOffset val="100"/>
        <c:tickLblSkip val="2"/>
        <c:tickMarkSkip val="2"/>
        <c:noMultiLvlLbl val="0"/>
      </c:catAx>
      <c:valAx>
        <c:axId val="54534441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85544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35"/>
          <c:y val="0.09"/>
          <c:w val="0.44375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Control Chart for ______________________________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375"/>
          <c:w val="0.9512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Data!$AG$6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Data!$AG$7:$AG$56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Data!$AJ$6</c:f>
              <c:strCache>
                <c:ptCount val="1"/>
                <c:pt idx="0">
                  <c:v>CL</c:v>
                </c:pt>
              </c:strCache>
            </c:strRef>
          </c:tx>
          <c:spPr>
            <a:ln w="254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Data!$AJ$7:$AJ$56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Data!$AM$6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Data!$AM$7:$AM$56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Data!$Q$6</c:f>
              <c:strCache>
                <c:ptCount val="1"/>
                <c:pt idx="0">
                  <c:v>Sigma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Data!$A$7:$A$56</c:f>
              <c:numCach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cat>
          <c:val>
            <c:numRef>
              <c:f>Data!$Q$7:$Q$56</c:f>
              <c:numCache>
                <c:ptCount val="50"/>
                <c:pt idx="0">
                  <c:v>0.752772652709081</c:v>
                </c:pt>
                <c:pt idx="1">
                  <c:v>0.5163977794943222</c:v>
                </c:pt>
                <c:pt idx="2">
                  <c:v>1.0488088481701516</c:v>
                </c:pt>
                <c:pt idx="3">
                  <c:v>0.752772652709081</c:v>
                </c:pt>
                <c:pt idx="4">
                  <c:v>1.1690451944500122</c:v>
                </c:pt>
                <c:pt idx="5">
                  <c:v>1.2110601416389968</c:v>
                </c:pt>
                <c:pt idx="6">
                  <c:v>1.3291601358251257</c:v>
                </c:pt>
                <c:pt idx="7">
                  <c:v>1.0488088481701516</c:v>
                </c:pt>
                <c:pt idx="8">
                  <c:v>0.752772652709081</c:v>
                </c:pt>
                <c:pt idx="9">
                  <c:v>1.0327955589886446</c:v>
                </c:pt>
                <c:pt idx="10">
                  <c:v>0.5163977794943222</c:v>
                </c:pt>
                <c:pt idx="11">
                  <c:v>0.816496580927726</c:v>
                </c:pt>
                <c:pt idx="12">
                  <c:v>0.816496580927726</c:v>
                </c:pt>
                <c:pt idx="13">
                  <c:v>0.752772652709081</c:v>
                </c:pt>
                <c:pt idx="14">
                  <c:v>4.589843860815595</c:v>
                </c:pt>
                <c:pt idx="15">
                  <c:v>0.752772652709081</c:v>
                </c:pt>
                <c:pt idx="16">
                  <c:v>0.40824829046386296</c:v>
                </c:pt>
                <c:pt idx="17">
                  <c:v>1.632993161855452</c:v>
                </c:pt>
                <c:pt idx="18">
                  <c:v>0.6324555320336759</c:v>
                </c:pt>
                <c:pt idx="19">
                  <c:v>0.983192080250175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Data!$AH$6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Data!$AH$7:$AH$56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Data!$AI$6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Data!$AI$7:$AI$56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Data!$AK$6</c:f>
              <c:strCache>
                <c:ptCount val="1"/>
                <c:pt idx="0">
                  <c:v>1SWL</c:v>
                </c:pt>
              </c:strCache>
            </c:strRef>
          </c:tx>
          <c:spPr>
            <a:ln w="127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Data!$AK$7:$AK$56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Data!$AL$6</c:f>
              <c:strCache>
                <c:ptCount val="1"/>
                <c:pt idx="0">
                  <c:v>2SWL</c:v>
                </c:pt>
              </c:strCache>
            </c:strRef>
          </c:tx>
          <c:spPr>
            <a:ln w="12700">
              <a:solidFill>
                <a:srgbClr val="9933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Data!$AL$7:$AL$56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13571"/>
        <c:crossesAt val="0"/>
        <c:auto val="1"/>
        <c:lblOffset val="100"/>
        <c:tickLblSkip val="2"/>
        <c:tickMarkSkip val="2"/>
        <c:noMultiLvlLbl val="0"/>
      </c:catAx>
      <c:valAx>
        <c:axId val="55213571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4792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4"/>
          <c:y val="0.09"/>
          <c:w val="0.44375"/>
          <c:h val="0.070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514350</xdr:colOff>
      <xdr:row>1</xdr:row>
      <xdr:rowOff>76200</xdr:rowOff>
    </xdr:to>
    <xdr:sp macro="[0]!ScaleX">
      <xdr:nvSpPr>
        <xdr:cNvPr id="1" name="AutoShape 4"/>
        <xdr:cNvSpPr>
          <a:spLocks/>
        </xdr:cNvSpPr>
      </xdr:nvSpPr>
      <xdr:spPr>
        <a:xfrm>
          <a:off x="3495675" y="0"/>
          <a:ext cx="5143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X-bar</a:t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514350</xdr:colOff>
      <xdr:row>3</xdr:row>
      <xdr:rowOff>85725</xdr:rowOff>
    </xdr:to>
    <xdr:sp macro="[0]!ScaleR">
      <xdr:nvSpPr>
        <xdr:cNvPr id="2" name="AutoShape 5"/>
        <xdr:cNvSpPr>
          <a:spLocks/>
        </xdr:cNvSpPr>
      </xdr:nvSpPr>
      <xdr:spPr>
        <a:xfrm>
          <a:off x="3495675" y="342900"/>
          <a:ext cx="51435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66675</xdr:colOff>
      <xdr:row>2</xdr:row>
      <xdr:rowOff>47625</xdr:rowOff>
    </xdr:from>
    <xdr:to>
      <xdr:col>21</xdr:col>
      <xdr:colOff>581025</xdr:colOff>
      <xdr:row>3</xdr:row>
      <xdr:rowOff>114300</xdr:rowOff>
    </xdr:to>
    <xdr:sp macro="[0]!ScaleX">
      <xdr:nvSpPr>
        <xdr:cNvPr id="1" name="AutoShape 1"/>
        <xdr:cNvSpPr>
          <a:spLocks/>
        </xdr:cNvSpPr>
      </xdr:nvSpPr>
      <xdr:spPr>
        <a:xfrm>
          <a:off x="1387792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X-bar</a:t>
          </a:r>
        </a:p>
      </xdr:txBody>
    </xdr:sp>
    <xdr:clientData/>
  </xdr:twoCellAnchor>
  <xdr:twoCellAnchor>
    <xdr:from>
      <xdr:col>28</xdr:col>
      <xdr:colOff>66675</xdr:colOff>
      <xdr:row>2</xdr:row>
      <xdr:rowOff>47625</xdr:rowOff>
    </xdr:from>
    <xdr:to>
      <xdr:col>28</xdr:col>
      <xdr:colOff>581025</xdr:colOff>
      <xdr:row>3</xdr:row>
      <xdr:rowOff>114300</xdr:rowOff>
    </xdr:to>
    <xdr:sp macro="[0]!ScaleR">
      <xdr:nvSpPr>
        <xdr:cNvPr id="2" name="AutoShape 2"/>
        <xdr:cNvSpPr>
          <a:spLocks/>
        </xdr:cNvSpPr>
      </xdr:nvSpPr>
      <xdr:spPr>
        <a:xfrm>
          <a:off x="18354675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35</xdr:col>
      <xdr:colOff>66675</xdr:colOff>
      <xdr:row>2</xdr:row>
      <xdr:rowOff>47625</xdr:rowOff>
    </xdr:from>
    <xdr:to>
      <xdr:col>35</xdr:col>
      <xdr:colOff>581025</xdr:colOff>
      <xdr:row>3</xdr:row>
      <xdr:rowOff>114300</xdr:rowOff>
    </xdr:to>
    <xdr:sp macro="[0]!ScaleS">
      <xdr:nvSpPr>
        <xdr:cNvPr id="3" name="AutoShape 3"/>
        <xdr:cNvSpPr>
          <a:spLocks/>
        </xdr:cNvSpPr>
      </xdr:nvSpPr>
      <xdr:spPr>
        <a:xfrm>
          <a:off x="22688550" y="38100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0</xdr:col>
      <xdr:colOff>66675</xdr:colOff>
      <xdr:row>1</xdr:row>
      <xdr:rowOff>47625</xdr:rowOff>
    </xdr:from>
    <xdr:to>
      <xdr:col>1</xdr:col>
      <xdr:colOff>47625</xdr:colOff>
      <xdr:row>2</xdr:row>
      <xdr:rowOff>114300</xdr:rowOff>
    </xdr:to>
    <xdr:sp macro="[0]!ScaleX">
      <xdr:nvSpPr>
        <xdr:cNvPr id="4" name="AutoShape 4"/>
        <xdr:cNvSpPr>
          <a:spLocks/>
        </xdr:cNvSpPr>
      </xdr:nvSpPr>
      <xdr:spPr>
        <a:xfrm>
          <a:off x="66675" y="2095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X-bar</a:t>
          </a:r>
        </a:p>
      </xdr:txBody>
    </xdr:sp>
    <xdr:clientData/>
  </xdr:twoCellAnchor>
  <xdr:twoCellAnchor>
    <xdr:from>
      <xdr:col>0</xdr:col>
      <xdr:colOff>66675</xdr:colOff>
      <xdr:row>3</xdr:row>
      <xdr:rowOff>47625</xdr:rowOff>
    </xdr:from>
    <xdr:to>
      <xdr:col>1</xdr:col>
      <xdr:colOff>47625</xdr:colOff>
      <xdr:row>4</xdr:row>
      <xdr:rowOff>114300</xdr:rowOff>
    </xdr:to>
    <xdr:sp macro="[0]!ScaleR">
      <xdr:nvSpPr>
        <xdr:cNvPr id="5" name="AutoShape 5"/>
        <xdr:cNvSpPr>
          <a:spLocks/>
        </xdr:cNvSpPr>
      </xdr:nvSpPr>
      <xdr:spPr>
        <a:xfrm>
          <a:off x="66675" y="5524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66675</xdr:colOff>
      <xdr:row>3</xdr:row>
      <xdr:rowOff>47625</xdr:rowOff>
    </xdr:from>
    <xdr:to>
      <xdr:col>1</xdr:col>
      <xdr:colOff>581025</xdr:colOff>
      <xdr:row>4</xdr:row>
      <xdr:rowOff>114300</xdr:rowOff>
    </xdr:to>
    <xdr:sp macro="[0]!ScaleS">
      <xdr:nvSpPr>
        <xdr:cNvPr id="6" name="AutoShape 6"/>
        <xdr:cNvSpPr>
          <a:spLocks/>
        </xdr:cNvSpPr>
      </xdr:nvSpPr>
      <xdr:spPr>
        <a:xfrm>
          <a:off x="600075" y="552450"/>
          <a:ext cx="514350" cy="2381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D18" sqref="D18"/>
    </sheetView>
  </sheetViews>
  <sheetFormatPr defaultColWidth="9.140625" defaultRowHeight="12.75"/>
  <sheetData>
    <row r="1" spans="1:10" ht="15">
      <c r="A1" s="192" t="s">
        <v>88</v>
      </c>
      <c r="B1" s="191"/>
      <c r="C1" s="191" t="s">
        <v>89</v>
      </c>
      <c r="D1" s="191"/>
      <c r="E1" s="194"/>
      <c r="F1" s="192" t="s">
        <v>88</v>
      </c>
      <c r="G1" s="191"/>
      <c r="H1" s="191"/>
      <c r="I1" s="191"/>
      <c r="J1" s="191"/>
    </row>
    <row r="2" spans="1:10" ht="15">
      <c r="A2" s="192" t="s">
        <v>90</v>
      </c>
      <c r="B2" s="193" t="s">
        <v>91</v>
      </c>
      <c r="C2" s="192"/>
      <c r="D2" s="192" t="s">
        <v>92</v>
      </c>
      <c r="E2" s="195">
        <v>0.001</v>
      </c>
      <c r="F2" s="192" t="s">
        <v>90</v>
      </c>
      <c r="G2" s="193" t="s">
        <v>91</v>
      </c>
      <c r="H2" s="192"/>
      <c r="I2" s="192" t="s">
        <v>92</v>
      </c>
      <c r="J2" s="192"/>
    </row>
    <row r="3" spans="1:10" ht="15">
      <c r="A3" s="192"/>
      <c r="B3" s="204" t="s">
        <v>93</v>
      </c>
      <c r="C3" s="204"/>
      <c r="D3" s="192"/>
      <c r="E3" s="195"/>
      <c r="F3" s="192"/>
      <c r="G3" s="204" t="s">
        <v>93</v>
      </c>
      <c r="H3" s="204"/>
      <c r="I3" s="192"/>
      <c r="J3" s="192"/>
    </row>
    <row r="4" spans="1:10" ht="15">
      <c r="A4" s="196" t="s">
        <v>94</v>
      </c>
      <c r="B4" s="196">
        <v>1</v>
      </c>
      <c r="C4" s="196">
        <v>2</v>
      </c>
      <c r="D4" s="196" t="s">
        <v>95</v>
      </c>
      <c r="E4" s="196" t="s">
        <v>96</v>
      </c>
      <c r="F4" s="196" t="s">
        <v>94</v>
      </c>
      <c r="G4" s="196">
        <v>1</v>
      </c>
      <c r="H4" s="196">
        <v>2</v>
      </c>
      <c r="I4" s="196" t="s">
        <v>95</v>
      </c>
      <c r="J4" s="196" t="s">
        <v>96</v>
      </c>
    </row>
    <row r="5" spans="1:10" ht="15">
      <c r="A5" s="196">
        <v>1</v>
      </c>
      <c r="B5" s="203">
        <v>0.3135</v>
      </c>
      <c r="C5" s="203">
        <v>0.3135</v>
      </c>
      <c r="D5" s="198"/>
      <c r="E5" s="198"/>
      <c r="F5" s="196">
        <v>1</v>
      </c>
      <c r="G5" s="197"/>
      <c r="H5" s="197"/>
      <c r="I5" s="198"/>
      <c r="J5" s="198"/>
    </row>
    <row r="6" spans="1:10" ht="15">
      <c r="A6" s="196">
        <v>2</v>
      </c>
      <c r="B6" s="203">
        <v>0.3135</v>
      </c>
      <c r="C6" s="203">
        <v>0.313</v>
      </c>
      <c r="D6" s="198"/>
      <c r="E6" s="198"/>
      <c r="F6" s="196">
        <v>2</v>
      </c>
      <c r="G6" s="197"/>
      <c r="H6" s="197"/>
      <c r="I6" s="198"/>
      <c r="J6" s="198"/>
    </row>
    <row r="7" spans="1:10" ht="15">
      <c r="A7" s="196">
        <v>3</v>
      </c>
      <c r="B7" s="203">
        <v>0.313</v>
      </c>
      <c r="C7" s="203">
        <v>0.313</v>
      </c>
      <c r="D7" s="198"/>
      <c r="E7" s="198"/>
      <c r="F7" s="196">
        <v>3</v>
      </c>
      <c r="G7" s="197"/>
      <c r="H7" s="197"/>
      <c r="I7" s="198"/>
      <c r="J7" s="198"/>
    </row>
    <row r="8" spans="1:10" ht="15">
      <c r="A8" s="196">
        <v>4</v>
      </c>
      <c r="B8" s="203">
        <v>0.313</v>
      </c>
      <c r="C8" s="203">
        <v>0.313</v>
      </c>
      <c r="D8" s="198"/>
      <c r="E8" s="198"/>
      <c r="F8" s="196">
        <v>4</v>
      </c>
      <c r="G8" s="197"/>
      <c r="H8" s="197"/>
      <c r="I8" s="198"/>
      <c r="J8" s="198"/>
    </row>
    <row r="9" spans="1:10" ht="15">
      <c r="A9" s="196">
        <v>5</v>
      </c>
      <c r="B9" s="203">
        <v>0.313</v>
      </c>
      <c r="C9" s="203">
        <v>0.313</v>
      </c>
      <c r="D9" s="198"/>
      <c r="E9" s="198"/>
      <c r="F9" s="196">
        <v>5</v>
      </c>
      <c r="G9" s="197"/>
      <c r="H9" s="197"/>
      <c r="I9" s="198"/>
      <c r="J9" s="198"/>
    </row>
    <row r="10" spans="1:10" ht="15">
      <c r="A10" s="196">
        <v>6</v>
      </c>
      <c r="B10" s="203">
        <v>0.313</v>
      </c>
      <c r="C10" s="203">
        <v>0.313</v>
      </c>
      <c r="D10" s="198"/>
      <c r="E10" s="198"/>
      <c r="F10" s="196">
        <v>6</v>
      </c>
      <c r="G10" s="197"/>
      <c r="H10" s="197"/>
      <c r="I10" s="198"/>
      <c r="J10" s="198"/>
    </row>
    <row r="11" spans="1:10" ht="15">
      <c r="A11" s="196">
        <v>7</v>
      </c>
      <c r="B11" s="203">
        <v>0.313</v>
      </c>
      <c r="C11" s="203">
        <v>0.313</v>
      </c>
      <c r="D11" s="198"/>
      <c r="E11" s="198"/>
      <c r="F11" s="196">
        <v>7</v>
      </c>
      <c r="G11" s="197"/>
      <c r="H11" s="197"/>
      <c r="I11" s="198"/>
      <c r="J11" s="198"/>
    </row>
    <row r="12" spans="1:10" ht="15">
      <c r="A12" s="196">
        <v>8</v>
      </c>
      <c r="B12" s="203">
        <v>0.313</v>
      </c>
      <c r="C12" s="203">
        <v>0.313</v>
      </c>
      <c r="D12" s="198"/>
      <c r="E12" s="198"/>
      <c r="F12" s="196">
        <v>8</v>
      </c>
      <c r="G12" s="197"/>
      <c r="H12" s="197"/>
      <c r="I12" s="198"/>
      <c r="J12" s="198"/>
    </row>
    <row r="13" spans="1:10" ht="15">
      <c r="A13" s="191"/>
      <c r="B13" s="191"/>
      <c r="C13" s="191"/>
      <c r="D13" s="191"/>
      <c r="E13" s="194"/>
      <c r="F13" s="191"/>
      <c r="G13" s="191"/>
      <c r="H13" s="191"/>
      <c r="I13" s="191"/>
      <c r="J13" s="191"/>
    </row>
    <row r="14" spans="1:10" ht="15">
      <c r="A14" s="191"/>
      <c r="B14" s="191"/>
      <c r="C14" s="191"/>
      <c r="D14" s="191"/>
      <c r="E14" s="194"/>
      <c r="F14" s="191"/>
      <c r="G14" s="191"/>
      <c r="H14" s="191"/>
      <c r="I14" s="191"/>
      <c r="J14" s="191"/>
    </row>
    <row r="15" spans="1:10" ht="15">
      <c r="A15" s="192" t="s">
        <v>90</v>
      </c>
      <c r="B15" s="193" t="s">
        <v>97</v>
      </c>
      <c r="C15" s="192"/>
      <c r="D15" s="192" t="s">
        <v>92</v>
      </c>
      <c r="E15" s="195">
        <v>0.0001</v>
      </c>
      <c r="F15" s="192" t="s">
        <v>90</v>
      </c>
      <c r="G15" s="193" t="s">
        <v>97</v>
      </c>
      <c r="H15" s="192"/>
      <c r="I15" s="192" t="s">
        <v>92</v>
      </c>
      <c r="J15" s="192"/>
    </row>
    <row r="16" spans="1:10" ht="15">
      <c r="A16" s="192"/>
      <c r="B16" s="204" t="s">
        <v>93</v>
      </c>
      <c r="C16" s="204"/>
      <c r="D16" s="192"/>
      <c r="E16" s="195"/>
      <c r="F16" s="192"/>
      <c r="G16" s="204" t="s">
        <v>93</v>
      </c>
      <c r="H16" s="204"/>
      <c r="I16" s="192"/>
      <c r="J16" s="192"/>
    </row>
    <row r="17" spans="1:10" ht="15">
      <c r="A17" s="196" t="s">
        <v>94</v>
      </c>
      <c r="B17" s="196">
        <v>1</v>
      </c>
      <c r="C17" s="196">
        <v>2</v>
      </c>
      <c r="D17" s="196" t="s">
        <v>95</v>
      </c>
      <c r="E17" s="196" t="s">
        <v>96</v>
      </c>
      <c r="F17" s="196" t="s">
        <v>94</v>
      </c>
      <c r="G17" s="196">
        <v>1</v>
      </c>
      <c r="H17" s="196">
        <v>2</v>
      </c>
      <c r="I17" s="196" t="s">
        <v>95</v>
      </c>
      <c r="J17" s="196" t="s">
        <v>96</v>
      </c>
    </row>
    <row r="18" spans="1:10" ht="15">
      <c r="A18" s="196">
        <v>1</v>
      </c>
      <c r="B18" s="203">
        <v>0.313</v>
      </c>
      <c r="C18" s="203">
        <v>0.313</v>
      </c>
      <c r="D18" s="198"/>
      <c r="E18" s="198"/>
      <c r="F18" s="196">
        <v>1</v>
      </c>
      <c r="G18" s="197"/>
      <c r="H18" s="197"/>
      <c r="I18" s="198"/>
      <c r="J18" s="198"/>
    </row>
    <row r="19" spans="1:10" ht="15">
      <c r="A19" s="196">
        <v>2</v>
      </c>
      <c r="B19" s="203">
        <v>0.313</v>
      </c>
      <c r="C19" s="203">
        <v>0.313</v>
      </c>
      <c r="D19" s="198"/>
      <c r="E19" s="198"/>
      <c r="F19" s="196">
        <v>2</v>
      </c>
      <c r="G19" s="197"/>
      <c r="H19" s="197"/>
      <c r="I19" s="198"/>
      <c r="J19" s="198"/>
    </row>
    <row r="20" spans="1:10" ht="15">
      <c r="A20" s="196">
        <v>3</v>
      </c>
      <c r="B20" s="203">
        <v>0.313</v>
      </c>
      <c r="C20" s="203">
        <v>0.313</v>
      </c>
      <c r="D20" s="198"/>
      <c r="E20" s="198"/>
      <c r="F20" s="196">
        <v>3</v>
      </c>
      <c r="G20" s="197"/>
      <c r="H20" s="197"/>
      <c r="I20" s="198"/>
      <c r="J20" s="198"/>
    </row>
    <row r="21" spans="1:10" ht="15">
      <c r="A21" s="196">
        <v>4</v>
      </c>
      <c r="B21" s="203">
        <v>0.3125</v>
      </c>
      <c r="C21" s="203">
        <v>0.3125</v>
      </c>
      <c r="D21" s="198"/>
      <c r="E21" s="198"/>
      <c r="F21" s="196">
        <v>4</v>
      </c>
      <c r="G21" s="197"/>
      <c r="H21" s="197"/>
      <c r="I21" s="198"/>
      <c r="J21" s="198"/>
    </row>
    <row r="22" spans="1:10" ht="15">
      <c r="A22" s="196">
        <v>5</v>
      </c>
      <c r="B22" s="203">
        <v>0.313</v>
      </c>
      <c r="C22" s="203">
        <v>0.313</v>
      </c>
      <c r="D22" s="198"/>
      <c r="E22" s="198"/>
      <c r="F22" s="196">
        <v>5</v>
      </c>
      <c r="G22" s="197"/>
      <c r="H22" s="197"/>
      <c r="I22" s="198"/>
      <c r="J22" s="198"/>
    </row>
    <row r="23" spans="1:10" ht="15">
      <c r="A23" s="196">
        <v>6</v>
      </c>
      <c r="B23" s="203">
        <v>0.3125</v>
      </c>
      <c r="C23" s="203">
        <v>0.3125</v>
      </c>
      <c r="D23" s="198"/>
      <c r="E23" s="198"/>
      <c r="F23" s="196">
        <v>6</v>
      </c>
      <c r="G23" s="197"/>
      <c r="H23" s="197"/>
      <c r="I23" s="198"/>
      <c r="J23" s="198"/>
    </row>
    <row r="24" spans="1:10" ht="15">
      <c r="A24" s="196">
        <v>7</v>
      </c>
      <c r="B24" s="203">
        <v>0.313</v>
      </c>
      <c r="C24" s="203">
        <v>0.313</v>
      </c>
      <c r="D24" s="198"/>
      <c r="E24" s="198"/>
      <c r="F24" s="196">
        <v>7</v>
      </c>
      <c r="G24" s="197"/>
      <c r="H24" s="197"/>
      <c r="I24" s="198"/>
      <c r="J24" s="198"/>
    </row>
    <row r="25" spans="1:10" ht="15">
      <c r="A25" s="196">
        <v>8</v>
      </c>
      <c r="B25" s="203">
        <v>0.313</v>
      </c>
      <c r="C25" s="203">
        <v>0.313</v>
      </c>
      <c r="D25" s="198"/>
      <c r="E25" s="198"/>
      <c r="F25" s="196">
        <v>8</v>
      </c>
      <c r="G25" s="197"/>
      <c r="H25" s="197"/>
      <c r="I25" s="198"/>
      <c r="J25" s="198"/>
    </row>
    <row r="26" spans="1:10" ht="15">
      <c r="A26" s="191"/>
      <c r="B26" s="191"/>
      <c r="C26" s="191"/>
      <c r="D26" s="191"/>
      <c r="E26" s="194"/>
      <c r="F26" s="191"/>
      <c r="G26" s="191"/>
      <c r="H26" s="191"/>
      <c r="I26" s="191"/>
      <c r="J26" s="191"/>
    </row>
    <row r="27" spans="1:10" ht="15">
      <c r="A27" s="199"/>
      <c r="B27" s="199"/>
      <c r="C27" s="199"/>
      <c r="D27" s="199"/>
      <c r="E27" s="200"/>
      <c r="F27" s="199"/>
      <c r="G27" s="199"/>
      <c r="H27" s="199"/>
      <c r="I27" s="199"/>
      <c r="J27" s="199"/>
    </row>
    <row r="28" spans="1:10" ht="15">
      <c r="A28" s="201"/>
      <c r="B28" s="201"/>
      <c r="C28" s="201"/>
      <c r="D28" s="201"/>
      <c r="E28" s="202"/>
      <c r="F28" s="201"/>
      <c r="G28" s="201"/>
      <c r="H28" s="201"/>
      <c r="I28" s="201"/>
      <c r="J28" s="201"/>
    </row>
    <row r="29" spans="1:10" ht="15">
      <c r="A29" s="191"/>
      <c r="B29" s="191"/>
      <c r="C29" s="191"/>
      <c r="D29" s="191"/>
      <c r="E29" s="194"/>
      <c r="F29" s="191"/>
      <c r="G29" s="191"/>
      <c r="H29" s="191"/>
      <c r="I29" s="191"/>
      <c r="J29" s="191"/>
    </row>
    <row r="30" spans="1:10" ht="15">
      <c r="A30" s="192" t="s">
        <v>88</v>
      </c>
      <c r="B30" s="191"/>
      <c r="C30" s="191"/>
      <c r="D30" s="191"/>
      <c r="E30" s="194"/>
      <c r="F30" s="192" t="s">
        <v>88</v>
      </c>
      <c r="G30" s="191"/>
      <c r="H30" s="191"/>
      <c r="I30" s="191"/>
      <c r="J30" s="191"/>
    </row>
    <row r="31" spans="1:10" ht="15">
      <c r="A31" s="192" t="s">
        <v>90</v>
      </c>
      <c r="B31" s="193" t="s">
        <v>91</v>
      </c>
      <c r="C31" s="192"/>
      <c r="D31" s="192" t="s">
        <v>92</v>
      </c>
      <c r="E31" s="195"/>
      <c r="F31" s="192" t="s">
        <v>90</v>
      </c>
      <c r="G31" s="193" t="s">
        <v>91</v>
      </c>
      <c r="H31" s="192"/>
      <c r="I31" s="192" t="s">
        <v>92</v>
      </c>
      <c r="J31" s="192"/>
    </row>
    <row r="32" spans="1:10" ht="15">
      <c r="A32" s="192"/>
      <c r="B32" s="204" t="s">
        <v>93</v>
      </c>
      <c r="C32" s="204"/>
      <c r="D32" s="192"/>
      <c r="E32" s="195"/>
      <c r="F32" s="192"/>
      <c r="G32" s="204" t="s">
        <v>93</v>
      </c>
      <c r="H32" s="204"/>
      <c r="I32" s="192"/>
      <c r="J32" s="192"/>
    </row>
    <row r="33" spans="1:10" ht="15">
      <c r="A33" s="196" t="s">
        <v>94</v>
      </c>
      <c r="B33" s="196">
        <v>1</v>
      </c>
      <c r="C33" s="196">
        <v>2</v>
      </c>
      <c r="D33" s="196" t="s">
        <v>95</v>
      </c>
      <c r="E33" s="196" t="s">
        <v>96</v>
      </c>
      <c r="F33" s="196" t="s">
        <v>94</v>
      </c>
      <c r="G33" s="196">
        <v>1</v>
      </c>
      <c r="H33" s="196">
        <v>2</v>
      </c>
      <c r="I33" s="196" t="s">
        <v>95</v>
      </c>
      <c r="J33" s="196" t="s">
        <v>96</v>
      </c>
    </row>
    <row r="34" spans="1:10" ht="15">
      <c r="A34" s="196">
        <v>1</v>
      </c>
      <c r="B34" s="197"/>
      <c r="C34" s="197"/>
      <c r="D34" s="198"/>
      <c r="E34" s="198"/>
      <c r="F34" s="196">
        <v>1</v>
      </c>
      <c r="G34" s="197"/>
      <c r="H34" s="197"/>
      <c r="I34" s="198"/>
      <c r="J34" s="198"/>
    </row>
    <row r="35" spans="1:10" ht="15">
      <c r="A35" s="196">
        <v>2</v>
      </c>
      <c r="B35" s="197"/>
      <c r="C35" s="197"/>
      <c r="D35" s="198"/>
      <c r="E35" s="198"/>
      <c r="F35" s="196">
        <v>2</v>
      </c>
      <c r="G35" s="197"/>
      <c r="H35" s="197"/>
      <c r="I35" s="198"/>
      <c r="J35" s="198"/>
    </row>
    <row r="36" spans="1:10" ht="15">
      <c r="A36" s="196">
        <v>3</v>
      </c>
      <c r="B36" s="197"/>
      <c r="C36" s="197"/>
      <c r="D36" s="198"/>
      <c r="E36" s="198"/>
      <c r="F36" s="196">
        <v>3</v>
      </c>
      <c r="G36" s="197"/>
      <c r="H36" s="197"/>
      <c r="I36" s="198"/>
      <c r="J36" s="198"/>
    </row>
    <row r="37" spans="1:10" ht="15">
      <c r="A37" s="196">
        <v>4</v>
      </c>
      <c r="B37" s="197"/>
      <c r="C37" s="197"/>
      <c r="D37" s="198"/>
      <c r="E37" s="198"/>
      <c r="F37" s="196">
        <v>4</v>
      </c>
      <c r="G37" s="197"/>
      <c r="H37" s="197"/>
      <c r="I37" s="198"/>
      <c r="J37" s="198"/>
    </row>
    <row r="38" spans="1:10" ht="15">
      <c r="A38" s="196">
        <v>5</v>
      </c>
      <c r="B38" s="197"/>
      <c r="C38" s="197"/>
      <c r="D38" s="198"/>
      <c r="E38" s="198"/>
      <c r="F38" s="196">
        <v>5</v>
      </c>
      <c r="G38" s="197"/>
      <c r="H38" s="197"/>
      <c r="I38" s="198"/>
      <c r="J38" s="198"/>
    </row>
    <row r="39" spans="1:10" ht="15">
      <c r="A39" s="196">
        <v>6</v>
      </c>
      <c r="B39" s="197"/>
      <c r="C39" s="197"/>
      <c r="D39" s="198"/>
      <c r="E39" s="198"/>
      <c r="F39" s="196">
        <v>6</v>
      </c>
      <c r="G39" s="197"/>
      <c r="H39" s="197"/>
      <c r="I39" s="198"/>
      <c r="J39" s="198"/>
    </row>
    <row r="40" spans="1:10" ht="15">
      <c r="A40" s="196">
        <v>7</v>
      </c>
      <c r="B40" s="197"/>
      <c r="C40" s="197"/>
      <c r="D40" s="198"/>
      <c r="E40" s="198"/>
      <c r="F40" s="196">
        <v>7</v>
      </c>
      <c r="G40" s="197"/>
      <c r="H40" s="197"/>
      <c r="I40" s="198"/>
      <c r="J40" s="198"/>
    </row>
    <row r="41" spans="1:10" ht="15">
      <c r="A41" s="196">
        <v>8</v>
      </c>
      <c r="B41" s="197"/>
      <c r="C41" s="197"/>
      <c r="D41" s="198"/>
      <c r="E41" s="198"/>
      <c r="F41" s="196">
        <v>8</v>
      </c>
      <c r="G41" s="197"/>
      <c r="H41" s="197"/>
      <c r="I41" s="198"/>
      <c r="J41" s="198"/>
    </row>
    <row r="42" spans="1:10" ht="15">
      <c r="A42" s="191"/>
      <c r="B42" s="191"/>
      <c r="C42" s="191"/>
      <c r="D42" s="191"/>
      <c r="E42" s="194"/>
      <c r="F42" s="191"/>
      <c r="G42" s="191"/>
      <c r="H42" s="191"/>
      <c r="I42" s="191"/>
      <c r="J42" s="191"/>
    </row>
    <row r="43" spans="1:10" ht="15">
      <c r="A43" s="191"/>
      <c r="B43" s="191"/>
      <c r="C43" s="191"/>
      <c r="D43" s="191"/>
      <c r="E43" s="194"/>
      <c r="F43" s="191"/>
      <c r="G43" s="191"/>
      <c r="H43" s="191"/>
      <c r="I43" s="191"/>
      <c r="J43" s="191"/>
    </row>
    <row r="44" spans="1:10" ht="15">
      <c r="A44" s="192" t="s">
        <v>90</v>
      </c>
      <c r="B44" s="193" t="s">
        <v>97</v>
      </c>
      <c r="C44" s="192"/>
      <c r="D44" s="192" t="s">
        <v>92</v>
      </c>
      <c r="E44" s="195"/>
      <c r="F44" s="192" t="s">
        <v>90</v>
      </c>
      <c r="G44" s="193" t="s">
        <v>97</v>
      </c>
      <c r="H44" s="192"/>
      <c r="I44" s="192" t="s">
        <v>92</v>
      </c>
      <c r="J44" s="192"/>
    </row>
    <row r="45" spans="1:10" ht="15">
      <c r="A45" s="192"/>
      <c r="B45" s="204" t="s">
        <v>93</v>
      </c>
      <c r="C45" s="204"/>
      <c r="D45" s="192"/>
      <c r="E45" s="195"/>
      <c r="F45" s="192"/>
      <c r="G45" s="204" t="s">
        <v>93</v>
      </c>
      <c r="H45" s="204"/>
      <c r="I45" s="192"/>
      <c r="J45" s="192"/>
    </row>
    <row r="46" spans="1:10" ht="15">
      <c r="A46" s="196" t="s">
        <v>94</v>
      </c>
      <c r="B46" s="196">
        <v>1</v>
      </c>
      <c r="C46" s="196">
        <v>2</v>
      </c>
      <c r="D46" s="196" t="s">
        <v>95</v>
      </c>
      <c r="E46" s="196" t="s">
        <v>96</v>
      </c>
      <c r="F46" s="196" t="s">
        <v>94</v>
      </c>
      <c r="G46" s="196">
        <v>1</v>
      </c>
      <c r="H46" s="196">
        <v>2</v>
      </c>
      <c r="I46" s="196" t="s">
        <v>95</v>
      </c>
      <c r="J46" s="196" t="s">
        <v>96</v>
      </c>
    </row>
    <row r="47" spans="1:10" ht="15">
      <c r="A47" s="196">
        <v>1</v>
      </c>
      <c r="B47" s="197"/>
      <c r="C47" s="197"/>
      <c r="D47" s="198"/>
      <c r="E47" s="198"/>
      <c r="F47" s="196">
        <v>1</v>
      </c>
      <c r="G47" s="197"/>
      <c r="H47" s="197"/>
      <c r="I47" s="198"/>
      <c r="J47" s="198"/>
    </row>
    <row r="48" spans="1:10" ht="15">
      <c r="A48" s="196">
        <v>2</v>
      </c>
      <c r="B48" s="197"/>
      <c r="C48" s="197"/>
      <c r="D48" s="198"/>
      <c r="E48" s="198"/>
      <c r="F48" s="196">
        <v>2</v>
      </c>
      <c r="G48" s="197"/>
      <c r="H48" s="197"/>
      <c r="I48" s="198"/>
      <c r="J48" s="198"/>
    </row>
    <row r="49" spans="1:10" ht="15">
      <c r="A49" s="196">
        <v>3</v>
      </c>
      <c r="B49" s="197"/>
      <c r="C49" s="197"/>
      <c r="D49" s="198"/>
      <c r="E49" s="198"/>
      <c r="F49" s="196">
        <v>3</v>
      </c>
      <c r="G49" s="197"/>
      <c r="H49" s="197"/>
      <c r="I49" s="198"/>
      <c r="J49" s="198"/>
    </row>
    <row r="50" spans="1:10" ht="15">
      <c r="A50" s="196">
        <v>4</v>
      </c>
      <c r="B50" s="197"/>
      <c r="C50" s="197"/>
      <c r="D50" s="198"/>
      <c r="E50" s="198"/>
      <c r="F50" s="196">
        <v>4</v>
      </c>
      <c r="G50" s="197"/>
      <c r="H50" s="197"/>
      <c r="I50" s="198"/>
      <c r="J50" s="198"/>
    </row>
    <row r="51" spans="1:10" ht="15">
      <c r="A51" s="196">
        <v>5</v>
      </c>
      <c r="B51" s="197"/>
      <c r="C51" s="197"/>
      <c r="D51" s="198"/>
      <c r="E51" s="198"/>
      <c r="F51" s="196">
        <v>5</v>
      </c>
      <c r="G51" s="197"/>
      <c r="H51" s="197"/>
      <c r="I51" s="198"/>
      <c r="J51" s="198"/>
    </row>
    <row r="52" spans="1:10" ht="15">
      <c r="A52" s="196">
        <v>6</v>
      </c>
      <c r="B52" s="197"/>
      <c r="C52" s="197"/>
      <c r="D52" s="198"/>
      <c r="E52" s="198"/>
      <c r="F52" s="196">
        <v>6</v>
      </c>
      <c r="G52" s="197"/>
      <c r="H52" s="197"/>
      <c r="I52" s="198"/>
      <c r="J52" s="198"/>
    </row>
    <row r="53" spans="1:10" ht="15">
      <c r="A53" s="196">
        <v>7</v>
      </c>
      <c r="B53" s="197"/>
      <c r="C53" s="197"/>
      <c r="D53" s="198"/>
      <c r="E53" s="198"/>
      <c r="F53" s="196">
        <v>7</v>
      </c>
      <c r="G53" s="197"/>
      <c r="H53" s="197"/>
      <c r="I53" s="198"/>
      <c r="J53" s="198"/>
    </row>
    <row r="54" spans="1:10" ht="15">
      <c r="A54" s="196">
        <v>8</v>
      </c>
      <c r="B54" s="197"/>
      <c r="C54" s="197"/>
      <c r="D54" s="198"/>
      <c r="E54" s="198"/>
      <c r="F54" s="196">
        <v>8</v>
      </c>
      <c r="G54" s="197"/>
      <c r="H54" s="197"/>
      <c r="I54" s="198"/>
      <c r="J54" s="198"/>
    </row>
    <row r="56" spans="1:10" ht="15">
      <c r="A56" s="199"/>
      <c r="B56" s="199"/>
      <c r="C56" s="199"/>
      <c r="D56" s="199"/>
      <c r="E56" s="199"/>
      <c r="F56" s="199"/>
      <c r="G56" s="199"/>
      <c r="H56" s="199"/>
      <c r="I56" s="199"/>
      <c r="J56" s="199"/>
    </row>
  </sheetData>
  <sheetProtection/>
  <mergeCells count="8">
    <mergeCell ref="B3:C3"/>
    <mergeCell ref="B16:C16"/>
    <mergeCell ref="B32:C32"/>
    <mergeCell ref="B45:C45"/>
    <mergeCell ref="G3:H3"/>
    <mergeCell ref="G16:H16"/>
    <mergeCell ref="G32:H32"/>
    <mergeCell ref="G45:H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2.140625" style="0" bestFit="1" customWidth="1"/>
    <col min="3" max="3" width="11.140625" style="0" customWidth="1"/>
    <col min="5" max="5" width="9.140625" style="112" customWidth="1"/>
    <col min="6" max="7" width="10.28125" style="111" bestFit="1" customWidth="1"/>
    <col min="8" max="8" width="12.140625" style="111" bestFit="1" customWidth="1"/>
    <col min="9" max="9" width="10.8515625" style="111" bestFit="1" customWidth="1"/>
    <col min="10" max="11" width="10.28125" style="0" bestFit="1" customWidth="1"/>
    <col min="12" max="12" width="12.140625" style="111" bestFit="1" customWidth="1"/>
    <col min="13" max="13" width="10.8515625" style="111" bestFit="1" customWidth="1"/>
    <col min="14" max="15" width="10.28125" style="0" bestFit="1" customWidth="1"/>
    <col min="16" max="16" width="12.140625" style="111" bestFit="1" customWidth="1"/>
    <col min="17" max="17" width="10.8515625" style="111" bestFit="1" customWidth="1"/>
    <col min="18" max="19" width="10.28125" style="0" bestFit="1" customWidth="1"/>
    <col min="20" max="20" width="12.140625" style="111" bestFit="1" customWidth="1"/>
    <col min="21" max="21" width="10.8515625" style="111" bestFit="1" customWidth="1"/>
    <col min="22" max="23" width="10.28125" style="0" bestFit="1" customWidth="1"/>
    <col min="24" max="24" width="12.140625" style="111" bestFit="1" customWidth="1"/>
    <col min="25" max="25" width="10.8515625" style="111" bestFit="1" customWidth="1"/>
    <col min="26" max="27" width="10.28125" style="0" bestFit="1" customWidth="1"/>
    <col min="28" max="28" width="12.140625" style="111" bestFit="1" customWidth="1"/>
    <col min="29" max="29" width="10.8515625" style="111" bestFit="1" customWidth="1"/>
  </cols>
  <sheetData>
    <row r="1" spans="1:30" ht="13.5" thickBot="1">
      <c r="A1" s="136" t="s">
        <v>70</v>
      </c>
      <c r="B1" s="135">
        <v>55</v>
      </c>
      <c r="C1" s="174"/>
      <c r="D1" s="175"/>
      <c r="E1" s="119"/>
      <c r="F1" s="133"/>
      <c r="G1" s="134"/>
      <c r="H1" s="130" t="s">
        <v>62</v>
      </c>
      <c r="I1" s="124" t="s">
        <v>63</v>
      </c>
      <c r="J1" s="133"/>
      <c r="K1" s="134"/>
      <c r="L1" s="130" t="s">
        <v>62</v>
      </c>
      <c r="M1" s="124" t="s">
        <v>63</v>
      </c>
      <c r="N1" s="133"/>
      <c r="O1" s="134"/>
      <c r="P1" s="130" t="s">
        <v>62</v>
      </c>
      <c r="Q1" s="124" t="s">
        <v>63</v>
      </c>
      <c r="R1" s="133"/>
      <c r="S1" s="134"/>
      <c r="T1" s="130" t="s">
        <v>62</v>
      </c>
      <c r="U1" s="124" t="s">
        <v>63</v>
      </c>
      <c r="V1" s="133"/>
      <c r="W1" s="134"/>
      <c r="X1" s="130" t="s">
        <v>62</v>
      </c>
      <c r="Y1" s="124" t="s">
        <v>63</v>
      </c>
      <c r="Z1" s="133"/>
      <c r="AA1" s="134"/>
      <c r="AB1" s="130" t="s">
        <v>62</v>
      </c>
      <c r="AC1" s="124" t="s">
        <v>63</v>
      </c>
      <c r="AD1" s="174"/>
    </row>
    <row r="2" spans="1:30" ht="13.5" thickBot="1">
      <c r="A2" s="174"/>
      <c r="B2" s="174"/>
      <c r="C2" s="174"/>
      <c r="D2" s="174"/>
      <c r="E2" s="120"/>
      <c r="F2" s="181" t="s">
        <v>59</v>
      </c>
      <c r="G2" s="182"/>
      <c r="H2" s="131">
        <f>IF(F4&gt;0,AVERAGE(H4:H53),"")</f>
        <v>22.3</v>
      </c>
      <c r="I2" s="129">
        <f>IF(F4&gt;0,AVERAGE(I4:I53),"")</f>
        <v>1</v>
      </c>
      <c r="J2" s="181" t="s">
        <v>68</v>
      </c>
      <c r="K2" s="182"/>
      <c r="L2" s="131">
        <f>IF(J4&gt;0,AVERAGE(L4:L53),"")</f>
        <v>22.275</v>
      </c>
      <c r="M2" s="129">
        <f>IF(J4&gt;0,AVERAGE(M4:M53),"")</f>
        <v>1.25</v>
      </c>
      <c r="N2" s="181" t="s">
        <v>67</v>
      </c>
      <c r="O2" s="182"/>
      <c r="P2" s="131">
        <f>IF(N4&gt;0,AVERAGE(P4:P53),"")</f>
        <v>22.1</v>
      </c>
      <c r="Q2" s="129">
        <f>IF(N4&gt;0,AVERAGE(Q4:Q53),"")</f>
        <v>1.2</v>
      </c>
      <c r="R2" s="181" t="s">
        <v>66</v>
      </c>
      <c r="S2" s="182"/>
      <c r="T2" s="131">
        <f>IF(R4&gt;0,AVERAGE(T4:T53),"")</f>
      </c>
      <c r="U2" s="129">
        <f>IF(R4&gt;0,AVERAGE(U4:U53),"")</f>
      </c>
      <c r="V2" s="181" t="s">
        <v>65</v>
      </c>
      <c r="W2" s="182"/>
      <c r="X2" s="131">
        <f>IF(V4&gt;0,AVERAGE(X4:X53),"")</f>
      </c>
      <c r="Y2" s="129">
        <f>IF(V4&gt;0,AVERAGE(Y4:Y53),"")</f>
      </c>
      <c r="Z2" s="181" t="s">
        <v>64</v>
      </c>
      <c r="AA2" s="182"/>
      <c r="AB2" s="131">
        <f>IF(Z4&gt;0,AVERAGE(AB4:AB53),"")</f>
      </c>
      <c r="AC2" s="129">
        <f>IF(Z4&gt;0,AVERAGE(AC4:AC53),"")</f>
      </c>
      <c r="AD2" s="174"/>
    </row>
    <row r="3" spans="1:30" ht="13.5" thickBot="1">
      <c r="A3" s="137" t="s">
        <v>57</v>
      </c>
      <c r="B3" s="138"/>
      <c r="C3" s="174"/>
      <c r="D3" s="174"/>
      <c r="E3" s="121" t="s">
        <v>58</v>
      </c>
      <c r="F3" s="122" t="s">
        <v>60</v>
      </c>
      <c r="G3" s="132" t="s">
        <v>61</v>
      </c>
      <c r="H3" s="132" t="s">
        <v>1</v>
      </c>
      <c r="I3" s="123" t="s">
        <v>2</v>
      </c>
      <c r="J3" s="122" t="s">
        <v>60</v>
      </c>
      <c r="K3" s="132" t="s">
        <v>61</v>
      </c>
      <c r="L3" s="132" t="s">
        <v>1</v>
      </c>
      <c r="M3" s="123" t="s">
        <v>2</v>
      </c>
      <c r="N3" s="122" t="s">
        <v>60</v>
      </c>
      <c r="O3" s="132" t="s">
        <v>61</v>
      </c>
      <c r="P3" s="132" t="s">
        <v>1</v>
      </c>
      <c r="Q3" s="123" t="s">
        <v>2</v>
      </c>
      <c r="R3" s="122" t="s">
        <v>60</v>
      </c>
      <c r="S3" s="132" t="s">
        <v>61</v>
      </c>
      <c r="T3" s="132" t="s">
        <v>1</v>
      </c>
      <c r="U3" s="123" t="s">
        <v>2</v>
      </c>
      <c r="V3" s="122" t="s">
        <v>60</v>
      </c>
      <c r="W3" s="132" t="s">
        <v>61</v>
      </c>
      <c r="X3" s="132" t="s">
        <v>1</v>
      </c>
      <c r="Y3" s="123" t="s">
        <v>2</v>
      </c>
      <c r="Z3" s="122" t="s">
        <v>60</v>
      </c>
      <c r="AA3" s="132" t="s">
        <v>61</v>
      </c>
      <c r="AB3" s="132" t="s">
        <v>1</v>
      </c>
      <c r="AC3" s="123" t="s">
        <v>2</v>
      </c>
      <c r="AD3" s="174"/>
    </row>
    <row r="4" spans="1:30" ht="12.75">
      <c r="A4" s="139" t="s">
        <v>71</v>
      </c>
      <c r="B4" s="140">
        <f>$I$2/'Table Factors'!$E$6</f>
        <v>0.8865248226950355</v>
      </c>
      <c r="C4" s="174"/>
      <c r="D4" s="174"/>
      <c r="E4" s="46">
        <v>1</v>
      </c>
      <c r="F4" s="117">
        <v>21</v>
      </c>
      <c r="G4" s="115">
        <v>20</v>
      </c>
      <c r="H4" s="125">
        <f>IF(F4&gt;0,AVERAGE(F4:G4),"")</f>
        <v>20.5</v>
      </c>
      <c r="I4" s="126">
        <f>IF(F4&gt;0,MAX(F4:G4)-MIN(F4:G4),"")</f>
        <v>1</v>
      </c>
      <c r="J4" s="117">
        <v>20</v>
      </c>
      <c r="K4" s="115">
        <v>20</v>
      </c>
      <c r="L4" s="125">
        <f>IF(J4&gt;0,AVERAGE(J4:K4),"")</f>
        <v>20</v>
      </c>
      <c r="M4" s="126">
        <f>IF(J4&gt;0,MAX(J4:K4)-MIN(J4:K4),"")</f>
        <v>0</v>
      </c>
      <c r="N4" s="117">
        <v>19</v>
      </c>
      <c r="O4" s="115">
        <v>21</v>
      </c>
      <c r="P4" s="125">
        <f>IF(N4&gt;0,AVERAGE(N4:O4),"")</f>
        <v>20</v>
      </c>
      <c r="Q4" s="126">
        <f>IF(N4&gt;0,MAX(N4:O4)-MIN(N4:O4),"")</f>
        <v>2</v>
      </c>
      <c r="R4" s="117"/>
      <c r="S4" s="115"/>
      <c r="T4" s="125">
        <f>IF(R4&gt;0,AVERAGE(R4:S4),"")</f>
      </c>
      <c r="U4" s="126">
        <f>IF(R4&gt;0,MAX(R4:S4)-MIN(R4:S4),"")</f>
      </c>
      <c r="V4" s="117"/>
      <c r="W4" s="115"/>
      <c r="X4" s="125">
        <f>IF(V4&gt;0,AVERAGE(V4:W4),"")</f>
      </c>
      <c r="Y4" s="126">
        <f>IF(V4&gt;0,MAX(V4:W4)-MIN(V4:W4),"")</f>
      </c>
      <c r="Z4" s="117"/>
      <c r="AA4" s="115"/>
      <c r="AB4" s="125">
        <f>IF(Z4&gt;0,AVERAGE(Z4:AA4),"")</f>
      </c>
      <c r="AC4" s="126">
        <f>IF(Z4&gt;0,MAX(Z4:AA4)-MIN(Z4:AA4),"")</f>
      </c>
      <c r="AD4" s="174"/>
    </row>
    <row r="5" spans="1:30" ht="12.75">
      <c r="A5" s="141" t="s">
        <v>72</v>
      </c>
      <c r="B5" s="142">
        <f>$B$4*6/$B$1</f>
        <v>0.09671179883945843</v>
      </c>
      <c r="C5" s="174"/>
      <c r="D5" s="174"/>
      <c r="E5" s="46">
        <v>2</v>
      </c>
      <c r="F5" s="117">
        <v>24</v>
      </c>
      <c r="G5" s="115">
        <v>23</v>
      </c>
      <c r="H5" s="125">
        <f aca="true" t="shared" si="0" ref="H5:H53">IF(F5&gt;0,AVERAGE(F5:G5),"")</f>
        <v>23.5</v>
      </c>
      <c r="I5" s="126">
        <f aca="true" t="shared" si="1" ref="I5:I53">IF(F5&gt;0,MAX(F5:G5)-MIN(F5:G5),"")</f>
        <v>1</v>
      </c>
      <c r="J5" s="117">
        <v>24</v>
      </c>
      <c r="K5" s="115">
        <v>24</v>
      </c>
      <c r="L5" s="125">
        <f aca="true" t="shared" si="2" ref="L5:L53">IF(J5&gt;0,AVERAGE(J5:K5),"")</f>
        <v>24</v>
      </c>
      <c r="M5" s="126">
        <f aca="true" t="shared" si="3" ref="M5:M53">IF(J5&gt;0,MAX(J5:K5)-MIN(J5:K5),"")</f>
        <v>0</v>
      </c>
      <c r="N5" s="117">
        <v>23</v>
      </c>
      <c r="O5" s="115">
        <v>24</v>
      </c>
      <c r="P5" s="125">
        <f aca="true" t="shared" si="4" ref="P5:P53">IF(N5&gt;0,AVERAGE(N5:O5),"")</f>
        <v>23.5</v>
      </c>
      <c r="Q5" s="126">
        <f aca="true" t="shared" si="5" ref="Q5:Q53">IF(N5&gt;0,MAX(N5:O5)-MIN(N5:O5),"")</f>
        <v>1</v>
      </c>
      <c r="R5" s="117"/>
      <c r="S5" s="115"/>
      <c r="T5" s="125">
        <f aca="true" t="shared" si="6" ref="T5:T53">IF(R5&gt;0,AVERAGE(R5:S5),"")</f>
      </c>
      <c r="U5" s="126">
        <f aca="true" t="shared" si="7" ref="U5:U53">IF(R5&gt;0,MAX(R5:S5)-MIN(R5:S5),"")</f>
      </c>
      <c r="V5" s="117"/>
      <c r="W5" s="115"/>
      <c r="X5" s="125">
        <f aca="true" t="shared" si="8" ref="X5:X53">IF(V5&gt;0,AVERAGE(V5:W5),"")</f>
      </c>
      <c r="Y5" s="126">
        <f aca="true" t="shared" si="9" ref="Y5:Y53">IF(V5&gt;0,MAX(V5:W5)-MIN(V5:W5),"")</f>
      </c>
      <c r="Z5" s="117"/>
      <c r="AA5" s="115"/>
      <c r="AB5" s="125">
        <f aca="true" t="shared" si="10" ref="AB5:AB53">IF(Z5&gt;0,AVERAGE(Z5:AA5),"")</f>
      </c>
      <c r="AC5" s="126">
        <f aca="true" t="shared" si="11" ref="AC5:AC53">IF(Z5&gt;0,MAX(Z5:AA5)-MIN(Z5:AA5),"")</f>
      </c>
      <c r="AD5" s="174"/>
    </row>
    <row r="6" spans="1:30" ht="12.75">
      <c r="A6" s="143" t="s">
        <v>73</v>
      </c>
      <c r="B6" s="144">
        <f>VAR(Data!$B$7:$M$56)</f>
        <v>9.638025210084058</v>
      </c>
      <c r="C6" s="174"/>
      <c r="D6" s="174"/>
      <c r="E6" s="46">
        <v>3</v>
      </c>
      <c r="F6" s="117">
        <v>20</v>
      </c>
      <c r="G6" s="115">
        <v>21</v>
      </c>
      <c r="H6" s="125">
        <f t="shared" si="0"/>
        <v>20.5</v>
      </c>
      <c r="I6" s="126">
        <f t="shared" si="1"/>
        <v>1</v>
      </c>
      <c r="J6" s="117">
        <v>19</v>
      </c>
      <c r="K6" s="115">
        <v>21</v>
      </c>
      <c r="L6" s="125">
        <f t="shared" si="2"/>
        <v>20</v>
      </c>
      <c r="M6" s="126">
        <f t="shared" si="3"/>
        <v>2</v>
      </c>
      <c r="N6" s="117">
        <v>20</v>
      </c>
      <c r="O6" s="115">
        <v>22</v>
      </c>
      <c r="P6" s="125">
        <f t="shared" si="4"/>
        <v>21</v>
      </c>
      <c r="Q6" s="126">
        <f t="shared" si="5"/>
        <v>2</v>
      </c>
      <c r="R6" s="117"/>
      <c r="S6" s="115"/>
      <c r="T6" s="125">
        <f t="shared" si="6"/>
      </c>
      <c r="U6" s="126">
        <f t="shared" si="7"/>
      </c>
      <c r="V6" s="117"/>
      <c r="W6" s="115"/>
      <c r="X6" s="125">
        <f t="shared" si="8"/>
      </c>
      <c r="Y6" s="126">
        <f t="shared" si="9"/>
      </c>
      <c r="Z6" s="117"/>
      <c r="AA6" s="115"/>
      <c r="AB6" s="125">
        <f t="shared" si="10"/>
      </c>
      <c r="AC6" s="126">
        <f t="shared" si="11"/>
      </c>
      <c r="AD6" s="174"/>
    </row>
    <row r="7" spans="1:30" ht="12.75">
      <c r="A7" s="145" t="s">
        <v>74</v>
      </c>
      <c r="B7" s="146">
        <f>B6-B8</f>
        <v>8.852098948829592</v>
      </c>
      <c r="C7" s="174"/>
      <c r="D7" s="174"/>
      <c r="E7" s="46">
        <v>4</v>
      </c>
      <c r="F7" s="117">
        <v>27</v>
      </c>
      <c r="G7" s="115">
        <v>27</v>
      </c>
      <c r="H7" s="125">
        <f t="shared" si="0"/>
        <v>27</v>
      </c>
      <c r="I7" s="126">
        <f t="shared" si="1"/>
        <v>0</v>
      </c>
      <c r="J7" s="117">
        <v>28</v>
      </c>
      <c r="K7" s="115">
        <v>26</v>
      </c>
      <c r="L7" s="125">
        <f t="shared" si="2"/>
        <v>27</v>
      </c>
      <c r="M7" s="126">
        <f t="shared" si="3"/>
        <v>2</v>
      </c>
      <c r="N7" s="117">
        <v>27</v>
      </c>
      <c r="O7" s="115">
        <v>28</v>
      </c>
      <c r="P7" s="125">
        <f t="shared" si="4"/>
        <v>27.5</v>
      </c>
      <c r="Q7" s="126">
        <f t="shared" si="5"/>
        <v>1</v>
      </c>
      <c r="R7" s="117"/>
      <c r="S7" s="115"/>
      <c r="T7" s="125">
        <f t="shared" si="6"/>
      </c>
      <c r="U7" s="126">
        <f t="shared" si="7"/>
      </c>
      <c r="V7" s="117"/>
      <c r="W7" s="115"/>
      <c r="X7" s="125">
        <f t="shared" si="8"/>
      </c>
      <c r="Y7" s="126">
        <f t="shared" si="9"/>
      </c>
      <c r="Z7" s="117"/>
      <c r="AA7" s="115"/>
      <c r="AB7" s="125">
        <f t="shared" si="10"/>
      </c>
      <c r="AC7" s="126">
        <f t="shared" si="11"/>
      </c>
      <c r="AD7" s="174"/>
    </row>
    <row r="8" spans="1:30" ht="12.75">
      <c r="A8" s="147" t="s">
        <v>75</v>
      </c>
      <c r="B8" s="148">
        <f>B4^2</f>
        <v>0.7859262612544642</v>
      </c>
      <c r="C8" s="174"/>
      <c r="D8" s="174"/>
      <c r="E8" s="46">
        <v>5</v>
      </c>
      <c r="F8" s="117">
        <v>19</v>
      </c>
      <c r="G8" s="115">
        <v>18</v>
      </c>
      <c r="H8" s="125">
        <f t="shared" si="0"/>
        <v>18.5</v>
      </c>
      <c r="I8" s="126">
        <f t="shared" si="1"/>
        <v>1</v>
      </c>
      <c r="J8" s="117">
        <v>19</v>
      </c>
      <c r="K8" s="115">
        <v>18</v>
      </c>
      <c r="L8" s="125">
        <f t="shared" si="2"/>
        <v>18.5</v>
      </c>
      <c r="M8" s="126">
        <f t="shared" si="3"/>
        <v>1</v>
      </c>
      <c r="N8" s="117">
        <v>18</v>
      </c>
      <c r="O8" s="115">
        <v>21</v>
      </c>
      <c r="P8" s="125">
        <f t="shared" si="4"/>
        <v>19.5</v>
      </c>
      <c r="Q8" s="126">
        <f t="shared" si="5"/>
        <v>3</v>
      </c>
      <c r="R8" s="117"/>
      <c r="S8" s="115"/>
      <c r="T8" s="125">
        <f t="shared" si="6"/>
      </c>
      <c r="U8" s="126">
        <f t="shared" si="7"/>
      </c>
      <c r="V8" s="117"/>
      <c r="W8" s="115"/>
      <c r="X8" s="125">
        <f t="shared" si="8"/>
      </c>
      <c r="Y8" s="126">
        <f t="shared" si="9"/>
      </c>
      <c r="Z8" s="117"/>
      <c r="AA8" s="115"/>
      <c r="AB8" s="125">
        <f t="shared" si="10"/>
      </c>
      <c r="AC8" s="126">
        <f t="shared" si="11"/>
      </c>
      <c r="AD8" s="174"/>
    </row>
    <row r="9" spans="1:30" ht="13.5" thickBot="1">
      <c r="A9" s="149" t="s">
        <v>76</v>
      </c>
      <c r="B9" s="150">
        <f>SQRT(B8)/SQRT(B7)</f>
        <v>0.29796672696056115</v>
      </c>
      <c r="C9" s="174"/>
      <c r="D9" s="174"/>
      <c r="E9" s="46">
        <v>6</v>
      </c>
      <c r="F9" s="117">
        <v>23</v>
      </c>
      <c r="G9" s="115">
        <v>21</v>
      </c>
      <c r="H9" s="125">
        <f t="shared" si="0"/>
        <v>22</v>
      </c>
      <c r="I9" s="126">
        <f t="shared" si="1"/>
        <v>2</v>
      </c>
      <c r="J9" s="117">
        <v>24</v>
      </c>
      <c r="K9" s="115">
        <v>21</v>
      </c>
      <c r="L9" s="125">
        <f t="shared" si="2"/>
        <v>22.5</v>
      </c>
      <c r="M9" s="126">
        <f t="shared" si="3"/>
        <v>3</v>
      </c>
      <c r="N9" s="117">
        <v>23</v>
      </c>
      <c r="O9" s="115">
        <v>22</v>
      </c>
      <c r="P9" s="125">
        <f t="shared" si="4"/>
        <v>22.5</v>
      </c>
      <c r="Q9" s="126">
        <f t="shared" si="5"/>
        <v>1</v>
      </c>
      <c r="R9" s="117"/>
      <c r="S9" s="115"/>
      <c r="T9" s="125">
        <f t="shared" si="6"/>
      </c>
      <c r="U9" s="126">
        <f t="shared" si="7"/>
      </c>
      <c r="V9" s="117"/>
      <c r="W9" s="115"/>
      <c r="X9" s="125">
        <f t="shared" si="8"/>
      </c>
      <c r="Y9" s="126">
        <f t="shared" si="9"/>
      </c>
      <c r="Z9" s="117"/>
      <c r="AA9" s="115"/>
      <c r="AB9" s="125">
        <f t="shared" si="10"/>
      </c>
      <c r="AC9" s="126">
        <f t="shared" si="11"/>
      </c>
      <c r="AD9" s="174"/>
    </row>
    <row r="10" spans="1:30" ht="13.5" thickBot="1">
      <c r="A10" s="174"/>
      <c r="B10" s="174"/>
      <c r="C10" s="174"/>
      <c r="D10" s="174"/>
      <c r="E10" s="46">
        <v>7</v>
      </c>
      <c r="F10" s="117">
        <v>22</v>
      </c>
      <c r="G10" s="115">
        <v>21</v>
      </c>
      <c r="H10" s="125">
        <f t="shared" si="0"/>
        <v>21.5</v>
      </c>
      <c r="I10" s="126">
        <f t="shared" si="1"/>
        <v>1</v>
      </c>
      <c r="J10" s="117">
        <v>22</v>
      </c>
      <c r="K10" s="115">
        <v>24</v>
      </c>
      <c r="L10" s="125">
        <f t="shared" si="2"/>
        <v>23</v>
      </c>
      <c r="M10" s="126">
        <f t="shared" si="3"/>
        <v>2</v>
      </c>
      <c r="N10" s="117">
        <v>22</v>
      </c>
      <c r="O10" s="115">
        <v>20</v>
      </c>
      <c r="P10" s="125">
        <f t="shared" si="4"/>
        <v>21</v>
      </c>
      <c r="Q10" s="126">
        <f t="shared" si="5"/>
        <v>2</v>
      </c>
      <c r="R10" s="117"/>
      <c r="S10" s="115"/>
      <c r="T10" s="125">
        <f t="shared" si="6"/>
      </c>
      <c r="U10" s="126">
        <f t="shared" si="7"/>
      </c>
      <c r="V10" s="117"/>
      <c r="W10" s="115"/>
      <c r="X10" s="125">
        <f t="shared" si="8"/>
      </c>
      <c r="Y10" s="126">
        <f t="shared" si="9"/>
      </c>
      <c r="Z10" s="117"/>
      <c r="AA10" s="115"/>
      <c r="AB10" s="125">
        <f t="shared" si="10"/>
      </c>
      <c r="AC10" s="126">
        <f t="shared" si="11"/>
      </c>
      <c r="AD10" s="174"/>
    </row>
    <row r="11" spans="1:30" ht="12.75">
      <c r="A11" s="151" t="s">
        <v>69</v>
      </c>
      <c r="B11" s="152">
        <f>COUNT(I$2,M$2,Q$2,U$2,Y$2,AC$2)</f>
        <v>3</v>
      </c>
      <c r="C11" s="174"/>
      <c r="D11" s="174"/>
      <c r="E11" s="46">
        <v>8</v>
      </c>
      <c r="F11" s="117">
        <v>19</v>
      </c>
      <c r="G11" s="115">
        <v>17</v>
      </c>
      <c r="H11" s="125">
        <f t="shared" si="0"/>
        <v>18</v>
      </c>
      <c r="I11" s="126">
        <f t="shared" si="1"/>
        <v>2</v>
      </c>
      <c r="J11" s="117">
        <v>18</v>
      </c>
      <c r="K11" s="115">
        <v>20</v>
      </c>
      <c r="L11" s="125">
        <f t="shared" si="2"/>
        <v>19</v>
      </c>
      <c r="M11" s="126">
        <f t="shared" si="3"/>
        <v>2</v>
      </c>
      <c r="N11" s="117">
        <v>19</v>
      </c>
      <c r="O11" s="115">
        <v>18</v>
      </c>
      <c r="P11" s="125">
        <f t="shared" si="4"/>
        <v>18.5</v>
      </c>
      <c r="Q11" s="126">
        <f t="shared" si="5"/>
        <v>1</v>
      </c>
      <c r="R11" s="117"/>
      <c r="S11" s="115"/>
      <c r="T11" s="125">
        <f t="shared" si="6"/>
      </c>
      <c r="U11" s="126">
        <f t="shared" si="7"/>
      </c>
      <c r="V11" s="117"/>
      <c r="W11" s="115"/>
      <c r="X11" s="125">
        <f t="shared" si="8"/>
      </c>
      <c r="Y11" s="126">
        <f t="shared" si="9"/>
      </c>
      <c r="Z11" s="117"/>
      <c r="AA11" s="115"/>
      <c r="AB11" s="125">
        <f t="shared" si="10"/>
      </c>
      <c r="AC11" s="126">
        <f t="shared" si="11"/>
      </c>
      <c r="AD11" s="174"/>
    </row>
    <row r="12" spans="1:30" ht="12.75">
      <c r="A12" s="153" t="s">
        <v>77</v>
      </c>
      <c r="B12" s="154">
        <f>AVERAGE(I$2,M$2,Q$2,U$2,Y$2,AC$2)/'Table Factors'!E6</f>
        <v>1.019503546099291</v>
      </c>
      <c r="C12" s="174"/>
      <c r="D12" s="174"/>
      <c r="E12" s="46">
        <v>9</v>
      </c>
      <c r="F12" s="117">
        <v>24</v>
      </c>
      <c r="G12" s="115">
        <v>23</v>
      </c>
      <c r="H12" s="125">
        <f t="shared" si="0"/>
        <v>23.5</v>
      </c>
      <c r="I12" s="126">
        <f t="shared" si="1"/>
        <v>1</v>
      </c>
      <c r="J12" s="117">
        <v>25</v>
      </c>
      <c r="K12" s="115">
        <v>23</v>
      </c>
      <c r="L12" s="125">
        <f t="shared" si="2"/>
        <v>24</v>
      </c>
      <c r="M12" s="126">
        <f t="shared" si="3"/>
        <v>2</v>
      </c>
      <c r="N12" s="117">
        <v>24</v>
      </c>
      <c r="O12" s="115">
        <v>24</v>
      </c>
      <c r="P12" s="125">
        <f t="shared" si="4"/>
        <v>24</v>
      </c>
      <c r="Q12" s="126">
        <f t="shared" si="5"/>
        <v>0</v>
      </c>
      <c r="R12" s="117"/>
      <c r="S12" s="115"/>
      <c r="T12" s="125">
        <f t="shared" si="6"/>
      </c>
      <c r="U12" s="126">
        <f t="shared" si="7"/>
      </c>
      <c r="V12" s="117"/>
      <c r="W12" s="115"/>
      <c r="X12" s="125">
        <f t="shared" si="8"/>
      </c>
      <c r="Y12" s="126">
        <f t="shared" si="9"/>
      </c>
      <c r="Z12" s="117"/>
      <c r="AA12" s="115"/>
      <c r="AB12" s="125">
        <f t="shared" si="10"/>
      </c>
      <c r="AC12" s="126">
        <f t="shared" si="11"/>
      </c>
      <c r="AD12" s="174"/>
    </row>
    <row r="13" spans="1:30" ht="12.75">
      <c r="A13" s="155" t="s">
        <v>78</v>
      </c>
      <c r="B13" s="156">
        <f>(MAX(H$2,L$2,P$2,T$2,X$2,AB$2)-MIN(H$2,L$2,P$2,T$2,X$2,AB$2))/LOOKUP($B$11,'Table Factors'!$A$6:$E$29)</f>
        <v>0.11813349084465403</v>
      </c>
      <c r="C13" s="174"/>
      <c r="D13" s="174"/>
      <c r="E13" s="46">
        <v>10</v>
      </c>
      <c r="F13" s="117">
        <v>25</v>
      </c>
      <c r="G13" s="115">
        <v>23</v>
      </c>
      <c r="H13" s="125">
        <f t="shared" si="0"/>
        <v>24</v>
      </c>
      <c r="I13" s="126">
        <f t="shared" si="1"/>
        <v>2</v>
      </c>
      <c r="J13" s="117">
        <v>26</v>
      </c>
      <c r="K13" s="115">
        <v>25</v>
      </c>
      <c r="L13" s="125">
        <f t="shared" si="2"/>
        <v>25.5</v>
      </c>
      <c r="M13" s="126">
        <f t="shared" si="3"/>
        <v>1</v>
      </c>
      <c r="N13" s="117">
        <v>24</v>
      </c>
      <c r="O13" s="115">
        <v>25</v>
      </c>
      <c r="P13" s="125">
        <f t="shared" si="4"/>
        <v>24.5</v>
      </c>
      <c r="Q13" s="126">
        <f t="shared" si="5"/>
        <v>1</v>
      </c>
      <c r="R13" s="117"/>
      <c r="S13" s="115"/>
      <c r="T13" s="125">
        <f t="shared" si="6"/>
      </c>
      <c r="U13" s="126">
        <f t="shared" si="7"/>
      </c>
      <c r="V13" s="117"/>
      <c r="W13" s="115"/>
      <c r="X13" s="125">
        <f t="shared" si="8"/>
      </c>
      <c r="Y13" s="126">
        <f t="shared" si="9"/>
      </c>
      <c r="Z13" s="117"/>
      <c r="AA13" s="115"/>
      <c r="AB13" s="125">
        <f t="shared" si="10"/>
      </c>
      <c r="AC13" s="126">
        <f t="shared" si="11"/>
      </c>
      <c r="AD13" s="174"/>
    </row>
    <row r="14" spans="1:30" ht="12.75">
      <c r="A14" s="157" t="s">
        <v>71</v>
      </c>
      <c r="B14" s="158">
        <f>SQRT(B12^2+B13^2)</f>
        <v>1.02632499831592</v>
      </c>
      <c r="C14" s="174"/>
      <c r="D14" s="174"/>
      <c r="E14" s="46">
        <v>11</v>
      </c>
      <c r="F14" s="117">
        <v>21</v>
      </c>
      <c r="G14" s="115">
        <v>20</v>
      </c>
      <c r="H14" s="125">
        <f t="shared" si="0"/>
        <v>20.5</v>
      </c>
      <c r="I14" s="126">
        <f t="shared" si="1"/>
        <v>1</v>
      </c>
      <c r="J14" s="117">
        <v>20</v>
      </c>
      <c r="K14" s="115">
        <v>20</v>
      </c>
      <c r="L14" s="125">
        <f t="shared" si="2"/>
        <v>20</v>
      </c>
      <c r="M14" s="126">
        <f t="shared" si="3"/>
        <v>0</v>
      </c>
      <c r="N14" s="117">
        <v>21</v>
      </c>
      <c r="O14" s="115">
        <v>20</v>
      </c>
      <c r="P14" s="125">
        <f t="shared" si="4"/>
        <v>20.5</v>
      </c>
      <c r="Q14" s="126">
        <f t="shared" si="5"/>
        <v>1</v>
      </c>
      <c r="R14" s="117"/>
      <c r="S14" s="115"/>
      <c r="T14" s="125">
        <f t="shared" si="6"/>
      </c>
      <c r="U14" s="126">
        <f t="shared" si="7"/>
      </c>
      <c r="V14" s="117"/>
      <c r="W14" s="115"/>
      <c r="X14" s="125">
        <f t="shared" si="8"/>
      </c>
      <c r="Y14" s="126">
        <f t="shared" si="9"/>
      </c>
      <c r="Z14" s="117"/>
      <c r="AA14" s="115"/>
      <c r="AB14" s="125">
        <f t="shared" si="10"/>
      </c>
      <c r="AC14" s="126">
        <f t="shared" si="11"/>
      </c>
      <c r="AD14" s="174"/>
    </row>
    <row r="15" spans="1:30" ht="12.75">
      <c r="A15" s="159" t="s">
        <v>72</v>
      </c>
      <c r="B15" s="160">
        <f>$B$14*6/$B$1</f>
        <v>0.11196272708900945</v>
      </c>
      <c r="C15" s="174"/>
      <c r="D15" s="174"/>
      <c r="E15" s="46">
        <v>12</v>
      </c>
      <c r="F15" s="117">
        <v>18</v>
      </c>
      <c r="G15" s="115">
        <v>19</v>
      </c>
      <c r="H15" s="125">
        <f t="shared" si="0"/>
        <v>18.5</v>
      </c>
      <c r="I15" s="126">
        <f t="shared" si="1"/>
        <v>1</v>
      </c>
      <c r="J15" s="117">
        <v>17</v>
      </c>
      <c r="K15" s="115">
        <v>19</v>
      </c>
      <c r="L15" s="125">
        <f t="shared" si="2"/>
        <v>18</v>
      </c>
      <c r="M15" s="126">
        <f t="shared" si="3"/>
        <v>2</v>
      </c>
      <c r="N15" s="117">
        <v>18</v>
      </c>
      <c r="O15" s="115">
        <v>19</v>
      </c>
      <c r="P15" s="125">
        <f t="shared" si="4"/>
        <v>18.5</v>
      </c>
      <c r="Q15" s="126">
        <f t="shared" si="5"/>
        <v>1</v>
      </c>
      <c r="R15" s="117"/>
      <c r="S15" s="115"/>
      <c r="T15" s="125">
        <f t="shared" si="6"/>
      </c>
      <c r="U15" s="126">
        <f t="shared" si="7"/>
      </c>
      <c r="V15" s="117"/>
      <c r="W15" s="115"/>
      <c r="X15" s="125">
        <f t="shared" si="8"/>
      </c>
      <c r="Y15" s="126">
        <f t="shared" si="9"/>
      </c>
      <c r="Z15" s="117"/>
      <c r="AA15" s="115"/>
      <c r="AB15" s="125">
        <f t="shared" si="10"/>
      </c>
      <c r="AC15" s="126">
        <f t="shared" si="11"/>
      </c>
      <c r="AD15" s="174"/>
    </row>
    <row r="16" spans="1:30" ht="12.75">
      <c r="A16" s="161" t="s">
        <v>73</v>
      </c>
      <c r="B16" s="162">
        <f>VAR(Data!$B$7:$M$56)</f>
        <v>9.638025210084058</v>
      </c>
      <c r="C16" s="174"/>
      <c r="D16" s="174"/>
      <c r="E16" s="46">
        <v>13</v>
      </c>
      <c r="F16" s="117">
        <v>23</v>
      </c>
      <c r="G16" s="115">
        <v>25</v>
      </c>
      <c r="H16" s="125">
        <f t="shared" si="0"/>
        <v>24</v>
      </c>
      <c r="I16" s="126">
        <f t="shared" si="1"/>
        <v>2</v>
      </c>
      <c r="J16" s="117">
        <v>25</v>
      </c>
      <c r="K16" s="115">
        <v>25</v>
      </c>
      <c r="L16" s="125">
        <f t="shared" si="2"/>
        <v>25</v>
      </c>
      <c r="M16" s="126">
        <f t="shared" si="3"/>
        <v>0</v>
      </c>
      <c r="N16" s="117">
        <v>25</v>
      </c>
      <c r="O16" s="115">
        <v>25</v>
      </c>
      <c r="P16" s="125">
        <f t="shared" si="4"/>
        <v>25</v>
      </c>
      <c r="Q16" s="126">
        <f t="shared" si="5"/>
        <v>0</v>
      </c>
      <c r="R16" s="117"/>
      <c r="S16" s="115"/>
      <c r="T16" s="125">
        <f t="shared" si="6"/>
      </c>
      <c r="U16" s="126">
        <f t="shared" si="7"/>
      </c>
      <c r="V16" s="117"/>
      <c r="W16" s="115"/>
      <c r="X16" s="125">
        <f t="shared" si="8"/>
      </c>
      <c r="Y16" s="126">
        <f t="shared" si="9"/>
      </c>
      <c r="Z16" s="117"/>
      <c r="AA16" s="115"/>
      <c r="AB16" s="125">
        <f t="shared" si="10"/>
      </c>
      <c r="AC16" s="126">
        <f t="shared" si="11"/>
      </c>
      <c r="AD16" s="174"/>
    </row>
    <row r="17" spans="1:30" ht="12.75">
      <c r="A17" s="157" t="s">
        <v>74</v>
      </c>
      <c r="B17" s="158">
        <f>B16-B18</f>
        <v>8.584682207915884</v>
      </c>
      <c r="C17" s="174"/>
      <c r="D17" s="174"/>
      <c r="E17" s="46">
        <v>14</v>
      </c>
      <c r="F17" s="117">
        <v>24</v>
      </c>
      <c r="G17" s="115">
        <v>24</v>
      </c>
      <c r="H17" s="125">
        <f t="shared" si="0"/>
        <v>24</v>
      </c>
      <c r="I17" s="126">
        <f t="shared" si="1"/>
        <v>0</v>
      </c>
      <c r="J17" s="117">
        <v>23</v>
      </c>
      <c r="K17" s="115">
        <v>25</v>
      </c>
      <c r="L17" s="125">
        <f t="shared" si="2"/>
        <v>24</v>
      </c>
      <c r="M17" s="126">
        <f t="shared" si="3"/>
        <v>2</v>
      </c>
      <c r="N17" s="117">
        <v>24</v>
      </c>
      <c r="O17" s="115">
        <v>25</v>
      </c>
      <c r="P17" s="125">
        <f t="shared" si="4"/>
        <v>24.5</v>
      </c>
      <c r="Q17" s="126">
        <f t="shared" si="5"/>
        <v>1</v>
      </c>
      <c r="R17" s="117"/>
      <c r="S17" s="115"/>
      <c r="T17" s="125">
        <f t="shared" si="6"/>
      </c>
      <c r="U17" s="126">
        <f t="shared" si="7"/>
      </c>
      <c r="V17" s="117"/>
      <c r="W17" s="115"/>
      <c r="X17" s="125">
        <f t="shared" si="8"/>
      </c>
      <c r="Y17" s="126">
        <f t="shared" si="9"/>
      </c>
      <c r="Z17" s="117"/>
      <c r="AA17" s="115"/>
      <c r="AB17" s="125">
        <f t="shared" si="10"/>
      </c>
      <c r="AC17" s="126">
        <f t="shared" si="11"/>
      </c>
      <c r="AD17" s="174"/>
    </row>
    <row r="18" spans="1:30" ht="12.75">
      <c r="A18" s="163" t="s">
        <v>75</v>
      </c>
      <c r="B18" s="164">
        <f>B14^2</f>
        <v>1.0533430021681731</v>
      </c>
      <c r="C18" s="174"/>
      <c r="D18" s="174"/>
      <c r="E18" s="46">
        <v>15</v>
      </c>
      <c r="F18" s="117">
        <v>29</v>
      </c>
      <c r="G18" s="115">
        <v>30</v>
      </c>
      <c r="H18" s="125">
        <f t="shared" si="0"/>
        <v>29.5</v>
      </c>
      <c r="I18" s="126">
        <f t="shared" si="1"/>
        <v>1</v>
      </c>
      <c r="J18" s="117">
        <v>30</v>
      </c>
      <c r="K18" s="115">
        <v>28</v>
      </c>
      <c r="L18" s="125">
        <f t="shared" si="2"/>
        <v>29</v>
      </c>
      <c r="M18" s="126">
        <f t="shared" si="3"/>
        <v>2</v>
      </c>
      <c r="N18" s="117">
        <v>21</v>
      </c>
      <c r="O18" s="115">
        <v>20</v>
      </c>
      <c r="P18" s="125">
        <f t="shared" si="4"/>
        <v>20.5</v>
      </c>
      <c r="Q18" s="126">
        <f t="shared" si="5"/>
        <v>1</v>
      </c>
      <c r="R18" s="117"/>
      <c r="S18" s="115"/>
      <c r="T18" s="125">
        <f t="shared" si="6"/>
      </c>
      <c r="U18" s="126">
        <f t="shared" si="7"/>
      </c>
      <c r="V18" s="117"/>
      <c r="W18" s="115"/>
      <c r="X18" s="125">
        <f t="shared" si="8"/>
      </c>
      <c r="Y18" s="126">
        <f t="shared" si="9"/>
      </c>
      <c r="Z18" s="117"/>
      <c r="AA18" s="115"/>
      <c r="AB18" s="125">
        <f t="shared" si="10"/>
      </c>
      <c r="AC18" s="126">
        <f t="shared" si="11"/>
      </c>
      <c r="AD18" s="174"/>
    </row>
    <row r="19" spans="1:30" ht="13.5" thickBot="1">
      <c r="A19" s="165" t="s">
        <v>76</v>
      </c>
      <c r="B19" s="166">
        <f>SQRT(B18)/SQRT(B17)</f>
        <v>0.3502860126580322</v>
      </c>
      <c r="C19" s="174"/>
      <c r="D19" s="174"/>
      <c r="E19" s="46">
        <v>16</v>
      </c>
      <c r="F19" s="117">
        <v>26</v>
      </c>
      <c r="G19" s="115">
        <v>26</v>
      </c>
      <c r="H19" s="125">
        <f t="shared" si="0"/>
        <v>26</v>
      </c>
      <c r="I19" s="126">
        <f t="shared" si="1"/>
        <v>0</v>
      </c>
      <c r="J19" s="117">
        <v>25</v>
      </c>
      <c r="K19" s="115">
        <v>26</v>
      </c>
      <c r="L19" s="125">
        <f t="shared" si="2"/>
        <v>25.5</v>
      </c>
      <c r="M19" s="126">
        <f t="shared" si="3"/>
        <v>1</v>
      </c>
      <c r="N19" s="117">
        <v>25</v>
      </c>
      <c r="O19" s="115">
        <v>27</v>
      </c>
      <c r="P19" s="125">
        <f t="shared" si="4"/>
        <v>26</v>
      </c>
      <c r="Q19" s="126">
        <f t="shared" si="5"/>
        <v>2</v>
      </c>
      <c r="R19" s="117"/>
      <c r="S19" s="115"/>
      <c r="T19" s="125">
        <f t="shared" si="6"/>
      </c>
      <c r="U19" s="126">
        <f t="shared" si="7"/>
      </c>
      <c r="V19" s="117"/>
      <c r="W19" s="115"/>
      <c r="X19" s="125">
        <f t="shared" si="8"/>
      </c>
      <c r="Y19" s="126">
        <f t="shared" si="9"/>
      </c>
      <c r="Z19" s="117"/>
      <c r="AA19" s="115"/>
      <c r="AB19" s="125">
        <f t="shared" si="10"/>
      </c>
      <c r="AC19" s="126">
        <f t="shared" si="11"/>
      </c>
      <c r="AD19" s="174"/>
    </row>
    <row r="20" spans="1:30" ht="12.75">
      <c r="A20" s="174"/>
      <c r="B20" s="174"/>
      <c r="C20" s="174"/>
      <c r="D20" s="174"/>
      <c r="E20" s="46">
        <v>17</v>
      </c>
      <c r="F20" s="117">
        <v>20</v>
      </c>
      <c r="G20" s="115">
        <v>20</v>
      </c>
      <c r="H20" s="125">
        <f t="shared" si="0"/>
        <v>20</v>
      </c>
      <c r="I20" s="126">
        <f t="shared" si="1"/>
        <v>0</v>
      </c>
      <c r="J20" s="117">
        <v>19</v>
      </c>
      <c r="K20" s="115">
        <v>20</v>
      </c>
      <c r="L20" s="125">
        <f t="shared" si="2"/>
        <v>19.5</v>
      </c>
      <c r="M20" s="126">
        <f t="shared" si="3"/>
        <v>1</v>
      </c>
      <c r="N20" s="117">
        <v>20</v>
      </c>
      <c r="O20" s="115">
        <v>20</v>
      </c>
      <c r="P20" s="125">
        <f t="shared" si="4"/>
        <v>20</v>
      </c>
      <c r="Q20" s="126">
        <f t="shared" si="5"/>
        <v>0</v>
      </c>
      <c r="R20" s="117"/>
      <c r="S20" s="115"/>
      <c r="T20" s="125">
        <f t="shared" si="6"/>
      </c>
      <c r="U20" s="126">
        <f t="shared" si="7"/>
      </c>
      <c r="V20" s="117"/>
      <c r="W20" s="115"/>
      <c r="X20" s="125">
        <f t="shared" si="8"/>
      </c>
      <c r="Y20" s="126">
        <f t="shared" si="9"/>
      </c>
      <c r="Z20" s="117"/>
      <c r="AA20" s="115"/>
      <c r="AB20" s="125">
        <f t="shared" si="10"/>
      </c>
      <c r="AC20" s="126">
        <f t="shared" si="11"/>
      </c>
      <c r="AD20" s="174"/>
    </row>
    <row r="21" spans="1:30" ht="12.75">
      <c r="A21" s="178" t="s">
        <v>42</v>
      </c>
      <c r="B21" s="179"/>
      <c r="C21" s="179"/>
      <c r="D21" s="179"/>
      <c r="E21" s="46">
        <v>18</v>
      </c>
      <c r="F21" s="117">
        <v>19</v>
      </c>
      <c r="G21" s="115">
        <v>21</v>
      </c>
      <c r="H21" s="125">
        <f t="shared" si="0"/>
        <v>20</v>
      </c>
      <c r="I21" s="126">
        <f t="shared" si="1"/>
        <v>2</v>
      </c>
      <c r="J21" s="117">
        <v>19</v>
      </c>
      <c r="K21" s="115">
        <v>19</v>
      </c>
      <c r="L21" s="125">
        <f t="shared" si="2"/>
        <v>19</v>
      </c>
      <c r="M21" s="126">
        <f t="shared" si="3"/>
        <v>0</v>
      </c>
      <c r="N21" s="117">
        <v>21</v>
      </c>
      <c r="O21" s="115">
        <v>23</v>
      </c>
      <c r="P21" s="125">
        <f t="shared" si="4"/>
        <v>22</v>
      </c>
      <c r="Q21" s="126">
        <f t="shared" si="5"/>
        <v>2</v>
      </c>
      <c r="R21" s="117"/>
      <c r="S21" s="115"/>
      <c r="T21" s="125">
        <f t="shared" si="6"/>
      </c>
      <c r="U21" s="126">
        <f t="shared" si="7"/>
      </c>
      <c r="V21" s="117"/>
      <c r="W21" s="115"/>
      <c r="X21" s="125">
        <f t="shared" si="8"/>
      </c>
      <c r="Y21" s="126">
        <f t="shared" si="9"/>
      </c>
      <c r="Z21" s="117"/>
      <c r="AA21" s="115"/>
      <c r="AB21" s="125">
        <f t="shared" si="10"/>
      </c>
      <c r="AC21" s="126">
        <f t="shared" si="11"/>
      </c>
      <c r="AD21" s="174"/>
    </row>
    <row r="22" spans="1:30" ht="12.75">
      <c r="A22" s="180" t="s">
        <v>79</v>
      </c>
      <c r="B22" s="179"/>
      <c r="C22" s="179"/>
      <c r="D22" s="179"/>
      <c r="E22" s="46">
        <v>19</v>
      </c>
      <c r="F22" s="117">
        <v>25</v>
      </c>
      <c r="G22" s="115">
        <v>26</v>
      </c>
      <c r="H22" s="125">
        <f t="shared" si="0"/>
        <v>25.5</v>
      </c>
      <c r="I22" s="126">
        <f t="shared" si="1"/>
        <v>1</v>
      </c>
      <c r="J22" s="117">
        <v>25</v>
      </c>
      <c r="K22" s="115">
        <v>24</v>
      </c>
      <c r="L22" s="125">
        <f t="shared" si="2"/>
        <v>24.5</v>
      </c>
      <c r="M22" s="126">
        <f t="shared" si="3"/>
        <v>1</v>
      </c>
      <c r="N22" s="117">
        <v>25</v>
      </c>
      <c r="O22" s="115">
        <v>25</v>
      </c>
      <c r="P22" s="125">
        <f t="shared" si="4"/>
        <v>25</v>
      </c>
      <c r="Q22" s="126">
        <f t="shared" si="5"/>
        <v>0</v>
      </c>
      <c r="R22" s="117"/>
      <c r="S22" s="115"/>
      <c r="T22" s="125">
        <f t="shared" si="6"/>
      </c>
      <c r="U22" s="126">
        <f t="shared" si="7"/>
      </c>
      <c r="V22" s="117"/>
      <c r="W22" s="115"/>
      <c r="X22" s="125">
        <f t="shared" si="8"/>
      </c>
      <c r="Y22" s="126">
        <f t="shared" si="9"/>
      </c>
      <c r="Z22" s="117"/>
      <c r="AA22" s="115"/>
      <c r="AB22" s="125">
        <f t="shared" si="10"/>
      </c>
      <c r="AC22" s="126">
        <f t="shared" si="11"/>
      </c>
      <c r="AD22" s="174"/>
    </row>
    <row r="23" spans="1:30" ht="12.75">
      <c r="A23" s="180" t="s">
        <v>80</v>
      </c>
      <c r="B23" s="179"/>
      <c r="C23" s="179"/>
      <c r="D23" s="179"/>
      <c r="E23" s="46">
        <v>20</v>
      </c>
      <c r="F23" s="117">
        <v>19</v>
      </c>
      <c r="G23" s="115">
        <v>19</v>
      </c>
      <c r="H23" s="125">
        <f t="shared" si="0"/>
        <v>19</v>
      </c>
      <c r="I23" s="126">
        <f t="shared" si="1"/>
        <v>0</v>
      </c>
      <c r="J23" s="117">
        <v>18</v>
      </c>
      <c r="K23" s="115">
        <v>17</v>
      </c>
      <c r="L23" s="125">
        <f t="shared" si="2"/>
        <v>17.5</v>
      </c>
      <c r="M23" s="126">
        <f t="shared" si="3"/>
        <v>1</v>
      </c>
      <c r="N23" s="117">
        <v>19</v>
      </c>
      <c r="O23" s="115">
        <v>17</v>
      </c>
      <c r="P23" s="125">
        <f t="shared" si="4"/>
        <v>18</v>
      </c>
      <c r="Q23" s="126">
        <f t="shared" si="5"/>
        <v>2</v>
      </c>
      <c r="R23" s="117"/>
      <c r="S23" s="115"/>
      <c r="T23" s="125">
        <f t="shared" si="6"/>
      </c>
      <c r="U23" s="126">
        <f t="shared" si="7"/>
      </c>
      <c r="V23" s="117"/>
      <c r="W23" s="115"/>
      <c r="X23" s="125">
        <f t="shared" si="8"/>
      </c>
      <c r="Y23" s="126">
        <f t="shared" si="9"/>
      </c>
      <c r="Z23" s="117"/>
      <c r="AA23" s="115"/>
      <c r="AB23" s="125">
        <f t="shared" si="10"/>
      </c>
      <c r="AC23" s="126">
        <f t="shared" si="11"/>
      </c>
      <c r="AD23" s="174"/>
    </row>
    <row r="24" spans="1:30" ht="12.75">
      <c r="A24" s="180" t="s">
        <v>81</v>
      </c>
      <c r="B24" s="179"/>
      <c r="C24" s="179"/>
      <c r="D24" s="179"/>
      <c r="E24" s="46">
        <v>21</v>
      </c>
      <c r="F24" s="117"/>
      <c r="G24" s="115"/>
      <c r="H24" s="125">
        <f t="shared" si="0"/>
      </c>
      <c r="I24" s="126">
        <f t="shared" si="1"/>
      </c>
      <c r="J24" s="117"/>
      <c r="K24" s="115"/>
      <c r="L24" s="125">
        <f t="shared" si="2"/>
      </c>
      <c r="M24" s="126">
        <f t="shared" si="3"/>
      </c>
      <c r="N24" s="117"/>
      <c r="O24" s="115"/>
      <c r="P24" s="125">
        <f t="shared" si="4"/>
      </c>
      <c r="Q24" s="126">
        <f t="shared" si="5"/>
      </c>
      <c r="R24" s="117"/>
      <c r="S24" s="115"/>
      <c r="T24" s="125">
        <f t="shared" si="6"/>
      </c>
      <c r="U24" s="126">
        <f t="shared" si="7"/>
      </c>
      <c r="V24" s="117"/>
      <c r="W24" s="115"/>
      <c r="X24" s="125">
        <f t="shared" si="8"/>
      </c>
      <c r="Y24" s="126">
        <f t="shared" si="9"/>
      </c>
      <c r="Z24" s="117"/>
      <c r="AA24" s="115"/>
      <c r="AB24" s="125">
        <f t="shared" si="10"/>
      </c>
      <c r="AC24" s="126">
        <f t="shared" si="11"/>
      </c>
      <c r="AD24" s="174"/>
    </row>
    <row r="25" spans="1:30" ht="12.75">
      <c r="A25" s="180" t="s">
        <v>82</v>
      </c>
      <c r="B25" s="179"/>
      <c r="C25" s="179"/>
      <c r="D25" s="179"/>
      <c r="E25" s="46">
        <v>22</v>
      </c>
      <c r="F25" s="117"/>
      <c r="G25" s="115"/>
      <c r="H25" s="125">
        <f t="shared" si="0"/>
      </c>
      <c r="I25" s="126">
        <f t="shared" si="1"/>
      </c>
      <c r="J25" s="117"/>
      <c r="K25" s="115"/>
      <c r="L25" s="125">
        <f t="shared" si="2"/>
      </c>
      <c r="M25" s="126">
        <f t="shared" si="3"/>
      </c>
      <c r="N25" s="117"/>
      <c r="O25" s="115"/>
      <c r="P25" s="125">
        <f t="shared" si="4"/>
      </c>
      <c r="Q25" s="126">
        <f t="shared" si="5"/>
      </c>
      <c r="R25" s="117"/>
      <c r="S25" s="115"/>
      <c r="T25" s="125">
        <f t="shared" si="6"/>
      </c>
      <c r="U25" s="126">
        <f t="shared" si="7"/>
      </c>
      <c r="V25" s="117"/>
      <c r="W25" s="115"/>
      <c r="X25" s="125">
        <f t="shared" si="8"/>
      </c>
      <c r="Y25" s="126">
        <f t="shared" si="9"/>
      </c>
      <c r="Z25" s="117"/>
      <c r="AA25" s="115"/>
      <c r="AB25" s="125">
        <f t="shared" si="10"/>
      </c>
      <c r="AC25" s="126">
        <f t="shared" si="11"/>
      </c>
      <c r="AD25" s="174"/>
    </row>
    <row r="26" spans="1:30" ht="12.75">
      <c r="A26" s="180" t="s">
        <v>83</v>
      </c>
      <c r="B26" s="179"/>
      <c r="C26" s="179"/>
      <c r="D26" s="179"/>
      <c r="E26" s="46">
        <v>23</v>
      </c>
      <c r="F26" s="117"/>
      <c r="G26" s="115"/>
      <c r="H26" s="125">
        <f t="shared" si="0"/>
      </c>
      <c r="I26" s="126">
        <f t="shared" si="1"/>
      </c>
      <c r="J26" s="117"/>
      <c r="K26" s="115"/>
      <c r="L26" s="125">
        <f t="shared" si="2"/>
      </c>
      <c r="M26" s="126">
        <f t="shared" si="3"/>
      </c>
      <c r="N26" s="117"/>
      <c r="O26" s="115"/>
      <c r="P26" s="125">
        <f t="shared" si="4"/>
      </c>
      <c r="Q26" s="126">
        <f t="shared" si="5"/>
      </c>
      <c r="R26" s="117"/>
      <c r="S26" s="115"/>
      <c r="T26" s="125">
        <f t="shared" si="6"/>
      </c>
      <c r="U26" s="126">
        <f t="shared" si="7"/>
      </c>
      <c r="V26" s="117"/>
      <c r="W26" s="115"/>
      <c r="X26" s="125">
        <f t="shared" si="8"/>
      </c>
      <c r="Y26" s="126">
        <f t="shared" si="9"/>
      </c>
      <c r="Z26" s="117"/>
      <c r="AA26" s="115"/>
      <c r="AB26" s="125">
        <f t="shared" si="10"/>
      </c>
      <c r="AC26" s="126">
        <f t="shared" si="11"/>
      </c>
      <c r="AD26" s="174"/>
    </row>
    <row r="27" spans="1:30" ht="12.75">
      <c r="A27" s="180" t="s">
        <v>84</v>
      </c>
      <c r="B27" s="179"/>
      <c r="C27" s="179"/>
      <c r="D27" s="179"/>
      <c r="E27" s="46">
        <v>24</v>
      </c>
      <c r="F27" s="117"/>
      <c r="G27" s="115"/>
      <c r="H27" s="125">
        <f t="shared" si="0"/>
      </c>
      <c r="I27" s="126">
        <f t="shared" si="1"/>
      </c>
      <c r="J27" s="117"/>
      <c r="K27" s="115"/>
      <c r="L27" s="125">
        <f t="shared" si="2"/>
      </c>
      <c r="M27" s="126">
        <f t="shared" si="3"/>
      </c>
      <c r="N27" s="117"/>
      <c r="O27" s="115"/>
      <c r="P27" s="125">
        <f t="shared" si="4"/>
      </c>
      <c r="Q27" s="126">
        <f t="shared" si="5"/>
      </c>
      <c r="R27" s="117"/>
      <c r="S27" s="115"/>
      <c r="T27" s="125">
        <f t="shared" si="6"/>
      </c>
      <c r="U27" s="126">
        <f t="shared" si="7"/>
      </c>
      <c r="V27" s="117"/>
      <c r="W27" s="115"/>
      <c r="X27" s="125">
        <f t="shared" si="8"/>
      </c>
      <c r="Y27" s="126">
        <f t="shared" si="9"/>
      </c>
      <c r="Z27" s="117"/>
      <c r="AA27" s="115"/>
      <c r="AB27" s="125">
        <f t="shared" si="10"/>
      </c>
      <c r="AC27" s="126">
        <f t="shared" si="11"/>
      </c>
      <c r="AD27" s="174"/>
    </row>
    <row r="28" spans="1:30" ht="12.75">
      <c r="A28" s="180" t="s">
        <v>85</v>
      </c>
      <c r="B28" s="179"/>
      <c r="C28" s="179"/>
      <c r="D28" s="179"/>
      <c r="E28" s="46">
        <v>25</v>
      </c>
      <c r="F28" s="117"/>
      <c r="G28" s="115"/>
      <c r="H28" s="125">
        <f t="shared" si="0"/>
      </c>
      <c r="I28" s="126">
        <f t="shared" si="1"/>
      </c>
      <c r="J28" s="117"/>
      <c r="K28" s="115"/>
      <c r="L28" s="125">
        <f t="shared" si="2"/>
      </c>
      <c r="M28" s="126">
        <f t="shared" si="3"/>
      </c>
      <c r="N28" s="117"/>
      <c r="O28" s="115"/>
      <c r="P28" s="125">
        <f t="shared" si="4"/>
      </c>
      <c r="Q28" s="126">
        <f t="shared" si="5"/>
      </c>
      <c r="R28" s="117"/>
      <c r="S28" s="115"/>
      <c r="T28" s="125">
        <f t="shared" si="6"/>
      </c>
      <c r="U28" s="126">
        <f t="shared" si="7"/>
      </c>
      <c r="V28" s="117"/>
      <c r="W28" s="115"/>
      <c r="X28" s="125">
        <f t="shared" si="8"/>
      </c>
      <c r="Y28" s="126">
        <f t="shared" si="9"/>
      </c>
      <c r="Z28" s="117"/>
      <c r="AA28" s="115"/>
      <c r="AB28" s="125">
        <f t="shared" si="10"/>
      </c>
      <c r="AC28" s="126">
        <f t="shared" si="11"/>
      </c>
      <c r="AD28" s="174"/>
    </row>
    <row r="29" spans="1:30" ht="12.75">
      <c r="A29" s="180" t="s">
        <v>86</v>
      </c>
      <c r="B29" s="179"/>
      <c r="C29" s="179"/>
      <c r="D29" s="179"/>
      <c r="E29" s="46">
        <v>26</v>
      </c>
      <c r="F29" s="117"/>
      <c r="G29" s="115"/>
      <c r="H29" s="125">
        <f t="shared" si="0"/>
      </c>
      <c r="I29" s="126">
        <f t="shared" si="1"/>
      </c>
      <c r="J29" s="117"/>
      <c r="K29" s="115"/>
      <c r="L29" s="125">
        <f t="shared" si="2"/>
      </c>
      <c r="M29" s="126">
        <f t="shared" si="3"/>
      </c>
      <c r="N29" s="117"/>
      <c r="O29" s="115"/>
      <c r="P29" s="125">
        <f t="shared" si="4"/>
      </c>
      <c r="Q29" s="126">
        <f t="shared" si="5"/>
      </c>
      <c r="R29" s="117"/>
      <c r="S29" s="115"/>
      <c r="T29" s="125">
        <f t="shared" si="6"/>
      </c>
      <c r="U29" s="126">
        <f t="shared" si="7"/>
      </c>
      <c r="V29" s="117"/>
      <c r="W29" s="115"/>
      <c r="X29" s="125">
        <f t="shared" si="8"/>
      </c>
      <c r="Y29" s="126">
        <f t="shared" si="9"/>
      </c>
      <c r="Z29" s="117"/>
      <c r="AA29" s="115"/>
      <c r="AB29" s="125">
        <f t="shared" si="10"/>
      </c>
      <c r="AC29" s="126">
        <f t="shared" si="11"/>
      </c>
      <c r="AD29" s="174"/>
    </row>
    <row r="30" spans="1:30" ht="12.75">
      <c r="A30" s="180" t="s">
        <v>87</v>
      </c>
      <c r="B30" s="179"/>
      <c r="C30" s="179"/>
      <c r="D30" s="179"/>
      <c r="E30" s="46">
        <v>27</v>
      </c>
      <c r="F30" s="117"/>
      <c r="G30" s="115"/>
      <c r="H30" s="125">
        <f t="shared" si="0"/>
      </c>
      <c r="I30" s="126">
        <f t="shared" si="1"/>
      </c>
      <c r="J30" s="117"/>
      <c r="K30" s="115"/>
      <c r="L30" s="125">
        <f t="shared" si="2"/>
      </c>
      <c r="M30" s="126">
        <f t="shared" si="3"/>
      </c>
      <c r="N30" s="117"/>
      <c r="O30" s="115"/>
      <c r="P30" s="125">
        <f t="shared" si="4"/>
      </c>
      <c r="Q30" s="126">
        <f t="shared" si="5"/>
      </c>
      <c r="R30" s="117"/>
      <c r="S30" s="115"/>
      <c r="T30" s="125">
        <f t="shared" si="6"/>
      </c>
      <c r="U30" s="126">
        <f t="shared" si="7"/>
      </c>
      <c r="V30" s="117"/>
      <c r="W30" s="115"/>
      <c r="X30" s="125">
        <f t="shared" si="8"/>
      </c>
      <c r="Y30" s="126">
        <f t="shared" si="9"/>
      </c>
      <c r="Z30" s="117"/>
      <c r="AA30" s="115"/>
      <c r="AB30" s="125">
        <f t="shared" si="10"/>
      </c>
      <c r="AC30" s="126">
        <f t="shared" si="11"/>
      </c>
      <c r="AD30" s="174"/>
    </row>
    <row r="31" spans="1:30" ht="12.75">
      <c r="A31" s="174"/>
      <c r="B31" s="174"/>
      <c r="C31" s="174"/>
      <c r="D31" s="174"/>
      <c r="E31" s="46">
        <v>28</v>
      </c>
      <c r="F31" s="117"/>
      <c r="G31" s="115"/>
      <c r="H31" s="125">
        <f t="shared" si="0"/>
      </c>
      <c r="I31" s="126">
        <f t="shared" si="1"/>
      </c>
      <c r="J31" s="117"/>
      <c r="K31" s="115"/>
      <c r="L31" s="125">
        <f t="shared" si="2"/>
      </c>
      <c r="M31" s="126">
        <f t="shared" si="3"/>
      </c>
      <c r="N31" s="117"/>
      <c r="O31" s="115"/>
      <c r="P31" s="125">
        <f t="shared" si="4"/>
      </c>
      <c r="Q31" s="126">
        <f t="shared" si="5"/>
      </c>
      <c r="R31" s="117"/>
      <c r="S31" s="115"/>
      <c r="T31" s="125">
        <f t="shared" si="6"/>
      </c>
      <c r="U31" s="126">
        <f t="shared" si="7"/>
      </c>
      <c r="V31" s="117"/>
      <c r="W31" s="115"/>
      <c r="X31" s="125">
        <f t="shared" si="8"/>
      </c>
      <c r="Y31" s="126">
        <f t="shared" si="9"/>
      </c>
      <c r="Z31" s="117"/>
      <c r="AA31" s="115"/>
      <c r="AB31" s="125">
        <f t="shared" si="10"/>
      </c>
      <c r="AC31" s="126">
        <f t="shared" si="11"/>
      </c>
      <c r="AD31" s="174"/>
    </row>
    <row r="32" spans="1:30" ht="12.75">
      <c r="A32" s="174"/>
      <c r="B32" s="174"/>
      <c r="C32" s="174"/>
      <c r="D32" s="174"/>
      <c r="E32" s="46">
        <v>29</v>
      </c>
      <c r="F32" s="117"/>
      <c r="G32" s="115"/>
      <c r="H32" s="125">
        <f t="shared" si="0"/>
      </c>
      <c r="I32" s="126">
        <f t="shared" si="1"/>
      </c>
      <c r="J32" s="117"/>
      <c r="K32" s="115"/>
      <c r="L32" s="125">
        <f t="shared" si="2"/>
      </c>
      <c r="M32" s="126">
        <f t="shared" si="3"/>
      </c>
      <c r="N32" s="117"/>
      <c r="O32" s="115"/>
      <c r="P32" s="125">
        <f t="shared" si="4"/>
      </c>
      <c r="Q32" s="126">
        <f t="shared" si="5"/>
      </c>
      <c r="R32" s="117"/>
      <c r="S32" s="115"/>
      <c r="T32" s="125">
        <f t="shared" si="6"/>
      </c>
      <c r="U32" s="126">
        <f t="shared" si="7"/>
      </c>
      <c r="V32" s="117"/>
      <c r="W32" s="115"/>
      <c r="X32" s="125">
        <f t="shared" si="8"/>
      </c>
      <c r="Y32" s="126">
        <f t="shared" si="9"/>
      </c>
      <c r="Z32" s="117"/>
      <c r="AA32" s="115"/>
      <c r="AB32" s="125">
        <f t="shared" si="10"/>
      </c>
      <c r="AC32" s="126">
        <f t="shared" si="11"/>
      </c>
      <c r="AD32" s="174"/>
    </row>
    <row r="33" spans="1:30" ht="12.75">
      <c r="A33" s="174"/>
      <c r="B33" s="174"/>
      <c r="C33" s="174"/>
      <c r="D33" s="174"/>
      <c r="E33" s="46">
        <v>30</v>
      </c>
      <c r="F33" s="117"/>
      <c r="G33" s="115"/>
      <c r="H33" s="125">
        <f t="shared" si="0"/>
      </c>
      <c r="I33" s="126">
        <f t="shared" si="1"/>
      </c>
      <c r="J33" s="117"/>
      <c r="K33" s="115"/>
      <c r="L33" s="125">
        <f t="shared" si="2"/>
      </c>
      <c r="M33" s="126">
        <f t="shared" si="3"/>
      </c>
      <c r="N33" s="117"/>
      <c r="O33" s="115"/>
      <c r="P33" s="125">
        <f t="shared" si="4"/>
      </c>
      <c r="Q33" s="126">
        <f t="shared" si="5"/>
      </c>
      <c r="R33" s="117"/>
      <c r="S33" s="115"/>
      <c r="T33" s="125">
        <f t="shared" si="6"/>
      </c>
      <c r="U33" s="126">
        <f t="shared" si="7"/>
      </c>
      <c r="V33" s="117"/>
      <c r="W33" s="115"/>
      <c r="X33" s="125">
        <f t="shared" si="8"/>
      </c>
      <c r="Y33" s="126">
        <f t="shared" si="9"/>
      </c>
      <c r="Z33" s="117"/>
      <c r="AA33" s="115"/>
      <c r="AB33" s="125">
        <f t="shared" si="10"/>
      </c>
      <c r="AC33" s="126">
        <f t="shared" si="11"/>
      </c>
      <c r="AD33" s="174"/>
    </row>
    <row r="34" spans="1:30" ht="12.75">
      <c r="A34" s="174"/>
      <c r="B34" s="174"/>
      <c r="C34" s="174"/>
      <c r="D34" s="174"/>
      <c r="E34" s="46">
        <v>31</v>
      </c>
      <c r="F34" s="114"/>
      <c r="G34" s="113"/>
      <c r="H34" s="125">
        <f t="shared" si="0"/>
      </c>
      <c r="I34" s="126">
        <f t="shared" si="1"/>
      </c>
      <c r="J34" s="114"/>
      <c r="K34" s="113"/>
      <c r="L34" s="125">
        <f t="shared" si="2"/>
      </c>
      <c r="M34" s="126">
        <f t="shared" si="3"/>
      </c>
      <c r="N34" s="114"/>
      <c r="O34" s="113"/>
      <c r="P34" s="125">
        <f t="shared" si="4"/>
      </c>
      <c r="Q34" s="126">
        <f t="shared" si="5"/>
      </c>
      <c r="R34" s="114"/>
      <c r="S34" s="113"/>
      <c r="T34" s="125">
        <f t="shared" si="6"/>
      </c>
      <c r="U34" s="126">
        <f t="shared" si="7"/>
      </c>
      <c r="V34" s="114"/>
      <c r="W34" s="113"/>
      <c r="X34" s="125">
        <f t="shared" si="8"/>
      </c>
      <c r="Y34" s="126">
        <f t="shared" si="9"/>
      </c>
      <c r="Z34" s="114"/>
      <c r="AA34" s="113"/>
      <c r="AB34" s="125">
        <f t="shared" si="10"/>
      </c>
      <c r="AC34" s="126">
        <f t="shared" si="11"/>
      </c>
      <c r="AD34" s="174"/>
    </row>
    <row r="35" spans="1:30" ht="12.75">
      <c r="A35" s="174"/>
      <c r="B35" s="174"/>
      <c r="C35" s="174"/>
      <c r="D35" s="174"/>
      <c r="E35" s="46">
        <v>32</v>
      </c>
      <c r="F35" s="117"/>
      <c r="G35" s="115"/>
      <c r="H35" s="125">
        <f t="shared" si="0"/>
      </c>
      <c r="I35" s="126">
        <f t="shared" si="1"/>
      </c>
      <c r="J35" s="117"/>
      <c r="K35" s="115"/>
      <c r="L35" s="125">
        <f t="shared" si="2"/>
      </c>
      <c r="M35" s="126">
        <f t="shared" si="3"/>
      </c>
      <c r="N35" s="117"/>
      <c r="O35" s="115"/>
      <c r="P35" s="125">
        <f t="shared" si="4"/>
      </c>
      <c r="Q35" s="126">
        <f t="shared" si="5"/>
      </c>
      <c r="R35" s="117"/>
      <c r="S35" s="115"/>
      <c r="T35" s="125">
        <f t="shared" si="6"/>
      </c>
      <c r="U35" s="126">
        <f t="shared" si="7"/>
      </c>
      <c r="V35" s="117"/>
      <c r="W35" s="115"/>
      <c r="X35" s="125">
        <f t="shared" si="8"/>
      </c>
      <c r="Y35" s="126">
        <f t="shared" si="9"/>
      </c>
      <c r="Z35" s="117"/>
      <c r="AA35" s="115"/>
      <c r="AB35" s="125">
        <f t="shared" si="10"/>
      </c>
      <c r="AC35" s="126">
        <f t="shared" si="11"/>
      </c>
      <c r="AD35" s="174"/>
    </row>
    <row r="36" spans="1:30" ht="12.75">
      <c r="A36" s="174"/>
      <c r="B36" s="174"/>
      <c r="C36" s="174"/>
      <c r="D36" s="174"/>
      <c r="E36" s="46">
        <v>33</v>
      </c>
      <c r="F36" s="117"/>
      <c r="G36" s="115"/>
      <c r="H36" s="125">
        <f t="shared" si="0"/>
      </c>
      <c r="I36" s="126">
        <f t="shared" si="1"/>
      </c>
      <c r="J36" s="117"/>
      <c r="K36" s="115"/>
      <c r="L36" s="125">
        <f t="shared" si="2"/>
      </c>
      <c r="M36" s="126">
        <f t="shared" si="3"/>
      </c>
      <c r="N36" s="117"/>
      <c r="O36" s="115"/>
      <c r="P36" s="125">
        <f t="shared" si="4"/>
      </c>
      <c r="Q36" s="126">
        <f t="shared" si="5"/>
      </c>
      <c r="R36" s="117"/>
      <c r="S36" s="115"/>
      <c r="T36" s="125">
        <f t="shared" si="6"/>
      </c>
      <c r="U36" s="126">
        <f t="shared" si="7"/>
      </c>
      <c r="V36" s="117"/>
      <c r="W36" s="115"/>
      <c r="X36" s="125">
        <f t="shared" si="8"/>
      </c>
      <c r="Y36" s="126">
        <f t="shared" si="9"/>
      </c>
      <c r="Z36" s="117"/>
      <c r="AA36" s="115"/>
      <c r="AB36" s="125">
        <f t="shared" si="10"/>
      </c>
      <c r="AC36" s="126">
        <f t="shared" si="11"/>
      </c>
      <c r="AD36" s="174"/>
    </row>
    <row r="37" spans="1:30" ht="12.75">
      <c r="A37" s="174"/>
      <c r="B37" s="174"/>
      <c r="C37" s="174"/>
      <c r="D37" s="174"/>
      <c r="E37" s="46">
        <v>34</v>
      </c>
      <c r="F37" s="117"/>
      <c r="G37" s="115"/>
      <c r="H37" s="125">
        <f t="shared" si="0"/>
      </c>
      <c r="I37" s="126">
        <f t="shared" si="1"/>
      </c>
      <c r="J37" s="117"/>
      <c r="K37" s="115"/>
      <c r="L37" s="125">
        <f t="shared" si="2"/>
      </c>
      <c r="M37" s="126">
        <f t="shared" si="3"/>
      </c>
      <c r="N37" s="117"/>
      <c r="O37" s="115"/>
      <c r="P37" s="125">
        <f t="shared" si="4"/>
      </c>
      <c r="Q37" s="126">
        <f t="shared" si="5"/>
      </c>
      <c r="R37" s="117"/>
      <c r="S37" s="115"/>
      <c r="T37" s="125">
        <f t="shared" si="6"/>
      </c>
      <c r="U37" s="126">
        <f t="shared" si="7"/>
      </c>
      <c r="V37" s="117"/>
      <c r="W37" s="115"/>
      <c r="X37" s="125">
        <f t="shared" si="8"/>
      </c>
      <c r="Y37" s="126">
        <f t="shared" si="9"/>
      </c>
      <c r="Z37" s="117"/>
      <c r="AA37" s="115"/>
      <c r="AB37" s="125">
        <f t="shared" si="10"/>
      </c>
      <c r="AC37" s="126">
        <f t="shared" si="11"/>
      </c>
      <c r="AD37" s="174"/>
    </row>
    <row r="38" spans="1:30" ht="12.75">
      <c r="A38" s="174"/>
      <c r="B38" s="174"/>
      <c r="C38" s="174"/>
      <c r="D38" s="174"/>
      <c r="E38" s="46">
        <v>35</v>
      </c>
      <c r="F38" s="117"/>
      <c r="G38" s="115"/>
      <c r="H38" s="125">
        <f t="shared" si="0"/>
      </c>
      <c r="I38" s="126">
        <f t="shared" si="1"/>
      </c>
      <c r="J38" s="117"/>
      <c r="K38" s="115"/>
      <c r="L38" s="125">
        <f t="shared" si="2"/>
      </c>
      <c r="M38" s="126">
        <f t="shared" si="3"/>
      </c>
      <c r="N38" s="117"/>
      <c r="O38" s="115"/>
      <c r="P38" s="125">
        <f t="shared" si="4"/>
      </c>
      <c r="Q38" s="126">
        <f t="shared" si="5"/>
      </c>
      <c r="R38" s="117"/>
      <c r="S38" s="115"/>
      <c r="T38" s="125">
        <f t="shared" si="6"/>
      </c>
      <c r="U38" s="126">
        <f t="shared" si="7"/>
      </c>
      <c r="V38" s="117"/>
      <c r="W38" s="115"/>
      <c r="X38" s="125">
        <f t="shared" si="8"/>
      </c>
      <c r="Y38" s="126">
        <f t="shared" si="9"/>
      </c>
      <c r="Z38" s="117"/>
      <c r="AA38" s="115"/>
      <c r="AB38" s="125">
        <f t="shared" si="10"/>
      </c>
      <c r="AC38" s="126">
        <f t="shared" si="11"/>
      </c>
      <c r="AD38" s="174"/>
    </row>
    <row r="39" spans="1:30" ht="12.75">
      <c r="A39" s="174"/>
      <c r="B39" s="174"/>
      <c r="C39" s="174"/>
      <c r="D39" s="174"/>
      <c r="E39" s="46">
        <v>36</v>
      </c>
      <c r="F39" s="117"/>
      <c r="G39" s="115"/>
      <c r="H39" s="125">
        <f t="shared" si="0"/>
      </c>
      <c r="I39" s="126">
        <f t="shared" si="1"/>
      </c>
      <c r="J39" s="117"/>
      <c r="K39" s="115"/>
      <c r="L39" s="125">
        <f t="shared" si="2"/>
      </c>
      <c r="M39" s="126">
        <f t="shared" si="3"/>
      </c>
      <c r="N39" s="117"/>
      <c r="O39" s="115"/>
      <c r="P39" s="125">
        <f t="shared" si="4"/>
      </c>
      <c r="Q39" s="126">
        <f t="shared" si="5"/>
      </c>
      <c r="R39" s="117"/>
      <c r="S39" s="115"/>
      <c r="T39" s="125">
        <f t="shared" si="6"/>
      </c>
      <c r="U39" s="126">
        <f t="shared" si="7"/>
      </c>
      <c r="V39" s="117"/>
      <c r="W39" s="115"/>
      <c r="X39" s="125">
        <f t="shared" si="8"/>
      </c>
      <c r="Y39" s="126">
        <f t="shared" si="9"/>
      </c>
      <c r="Z39" s="117"/>
      <c r="AA39" s="115"/>
      <c r="AB39" s="125">
        <f t="shared" si="10"/>
      </c>
      <c r="AC39" s="126">
        <f t="shared" si="11"/>
      </c>
      <c r="AD39" s="174"/>
    </row>
    <row r="40" spans="1:30" ht="12.75">
      <c r="A40" s="174"/>
      <c r="B40" s="174"/>
      <c r="C40" s="174"/>
      <c r="D40" s="174"/>
      <c r="E40" s="46">
        <v>37</v>
      </c>
      <c r="F40" s="117"/>
      <c r="G40" s="115"/>
      <c r="H40" s="125">
        <f t="shared" si="0"/>
      </c>
      <c r="I40" s="126">
        <f t="shared" si="1"/>
      </c>
      <c r="J40" s="117"/>
      <c r="K40" s="115"/>
      <c r="L40" s="125">
        <f t="shared" si="2"/>
      </c>
      <c r="M40" s="126">
        <f t="shared" si="3"/>
      </c>
      <c r="N40" s="117"/>
      <c r="O40" s="115"/>
      <c r="P40" s="125">
        <f t="shared" si="4"/>
      </c>
      <c r="Q40" s="126">
        <f t="shared" si="5"/>
      </c>
      <c r="R40" s="117"/>
      <c r="S40" s="115"/>
      <c r="T40" s="125">
        <f t="shared" si="6"/>
      </c>
      <c r="U40" s="126">
        <f t="shared" si="7"/>
      </c>
      <c r="V40" s="117"/>
      <c r="W40" s="115"/>
      <c r="X40" s="125">
        <f t="shared" si="8"/>
      </c>
      <c r="Y40" s="126">
        <f t="shared" si="9"/>
      </c>
      <c r="Z40" s="117"/>
      <c r="AA40" s="115"/>
      <c r="AB40" s="125">
        <f t="shared" si="10"/>
      </c>
      <c r="AC40" s="126">
        <f t="shared" si="11"/>
      </c>
      <c r="AD40" s="174"/>
    </row>
    <row r="41" spans="1:30" ht="12.75">
      <c r="A41" s="174"/>
      <c r="B41" s="174"/>
      <c r="C41" s="174"/>
      <c r="D41" s="174"/>
      <c r="E41" s="46">
        <v>38</v>
      </c>
      <c r="F41" s="117"/>
      <c r="G41" s="115"/>
      <c r="H41" s="125">
        <f t="shared" si="0"/>
      </c>
      <c r="I41" s="126">
        <f t="shared" si="1"/>
      </c>
      <c r="J41" s="117"/>
      <c r="K41" s="115"/>
      <c r="L41" s="125">
        <f t="shared" si="2"/>
      </c>
      <c r="M41" s="126">
        <f t="shared" si="3"/>
      </c>
      <c r="N41" s="117"/>
      <c r="O41" s="115"/>
      <c r="P41" s="125">
        <f t="shared" si="4"/>
      </c>
      <c r="Q41" s="126">
        <f t="shared" si="5"/>
      </c>
      <c r="R41" s="117"/>
      <c r="S41" s="115"/>
      <c r="T41" s="125">
        <f t="shared" si="6"/>
      </c>
      <c r="U41" s="126">
        <f t="shared" si="7"/>
      </c>
      <c r="V41" s="117"/>
      <c r="W41" s="115"/>
      <c r="X41" s="125">
        <f t="shared" si="8"/>
      </c>
      <c r="Y41" s="126">
        <f t="shared" si="9"/>
      </c>
      <c r="Z41" s="117"/>
      <c r="AA41" s="115"/>
      <c r="AB41" s="125">
        <f t="shared" si="10"/>
      </c>
      <c r="AC41" s="126">
        <f t="shared" si="11"/>
      </c>
      <c r="AD41" s="174"/>
    </row>
    <row r="42" spans="1:30" ht="12.75">
      <c r="A42" s="174"/>
      <c r="B42" s="174"/>
      <c r="C42" s="174"/>
      <c r="D42" s="174"/>
      <c r="E42" s="46">
        <v>39</v>
      </c>
      <c r="F42" s="117"/>
      <c r="G42" s="115"/>
      <c r="H42" s="125">
        <f t="shared" si="0"/>
      </c>
      <c r="I42" s="126">
        <f t="shared" si="1"/>
      </c>
      <c r="J42" s="117"/>
      <c r="K42" s="115"/>
      <c r="L42" s="125">
        <f t="shared" si="2"/>
      </c>
      <c r="M42" s="126">
        <f t="shared" si="3"/>
      </c>
      <c r="N42" s="117"/>
      <c r="O42" s="115"/>
      <c r="P42" s="125">
        <f t="shared" si="4"/>
      </c>
      <c r="Q42" s="126">
        <f t="shared" si="5"/>
      </c>
      <c r="R42" s="117"/>
      <c r="S42" s="115"/>
      <c r="T42" s="125">
        <f t="shared" si="6"/>
      </c>
      <c r="U42" s="126">
        <f t="shared" si="7"/>
      </c>
      <c r="V42" s="117"/>
      <c r="W42" s="115"/>
      <c r="X42" s="125">
        <f t="shared" si="8"/>
      </c>
      <c r="Y42" s="126">
        <f t="shared" si="9"/>
      </c>
      <c r="Z42" s="117"/>
      <c r="AA42" s="115"/>
      <c r="AB42" s="125">
        <f t="shared" si="10"/>
      </c>
      <c r="AC42" s="126">
        <f t="shared" si="11"/>
      </c>
      <c r="AD42" s="174"/>
    </row>
    <row r="43" spans="1:30" ht="12.75">
      <c r="A43" s="174"/>
      <c r="B43" s="174"/>
      <c r="C43" s="174"/>
      <c r="D43" s="174"/>
      <c r="E43" s="46">
        <v>40</v>
      </c>
      <c r="F43" s="117"/>
      <c r="G43" s="115"/>
      <c r="H43" s="125">
        <f t="shared" si="0"/>
      </c>
      <c r="I43" s="126">
        <f t="shared" si="1"/>
      </c>
      <c r="J43" s="117"/>
      <c r="K43" s="115"/>
      <c r="L43" s="125">
        <f t="shared" si="2"/>
      </c>
      <c r="M43" s="126">
        <f t="shared" si="3"/>
      </c>
      <c r="N43" s="117"/>
      <c r="O43" s="115"/>
      <c r="P43" s="125">
        <f t="shared" si="4"/>
      </c>
      <c r="Q43" s="126">
        <f t="shared" si="5"/>
      </c>
      <c r="R43" s="117"/>
      <c r="S43" s="115"/>
      <c r="T43" s="125">
        <f t="shared" si="6"/>
      </c>
      <c r="U43" s="126">
        <f t="shared" si="7"/>
      </c>
      <c r="V43" s="117"/>
      <c r="W43" s="115"/>
      <c r="X43" s="125">
        <f t="shared" si="8"/>
      </c>
      <c r="Y43" s="126">
        <f t="shared" si="9"/>
      </c>
      <c r="Z43" s="117"/>
      <c r="AA43" s="115"/>
      <c r="AB43" s="125">
        <f t="shared" si="10"/>
      </c>
      <c r="AC43" s="126">
        <f t="shared" si="11"/>
      </c>
      <c r="AD43" s="174"/>
    </row>
    <row r="44" spans="1:30" ht="12.75">
      <c r="A44" s="174"/>
      <c r="B44" s="174"/>
      <c r="C44" s="174"/>
      <c r="D44" s="174"/>
      <c r="E44" s="46">
        <v>41</v>
      </c>
      <c r="F44" s="117"/>
      <c r="G44" s="115"/>
      <c r="H44" s="125">
        <f t="shared" si="0"/>
      </c>
      <c r="I44" s="126">
        <f t="shared" si="1"/>
      </c>
      <c r="J44" s="117"/>
      <c r="K44" s="115"/>
      <c r="L44" s="125">
        <f t="shared" si="2"/>
      </c>
      <c r="M44" s="126">
        <f t="shared" si="3"/>
      </c>
      <c r="N44" s="117"/>
      <c r="O44" s="115"/>
      <c r="P44" s="125">
        <f t="shared" si="4"/>
      </c>
      <c r="Q44" s="126">
        <f t="shared" si="5"/>
      </c>
      <c r="R44" s="117"/>
      <c r="S44" s="115"/>
      <c r="T44" s="125">
        <f t="shared" si="6"/>
      </c>
      <c r="U44" s="126">
        <f t="shared" si="7"/>
      </c>
      <c r="V44" s="117"/>
      <c r="W44" s="115"/>
      <c r="X44" s="125">
        <f t="shared" si="8"/>
      </c>
      <c r="Y44" s="126">
        <f t="shared" si="9"/>
      </c>
      <c r="Z44" s="117"/>
      <c r="AA44" s="115"/>
      <c r="AB44" s="125">
        <f t="shared" si="10"/>
      </c>
      <c r="AC44" s="126">
        <f t="shared" si="11"/>
      </c>
      <c r="AD44" s="174"/>
    </row>
    <row r="45" spans="1:30" ht="12.75">
      <c r="A45" s="174"/>
      <c r="B45" s="174"/>
      <c r="C45" s="174"/>
      <c r="D45" s="174"/>
      <c r="E45" s="46">
        <v>42</v>
      </c>
      <c r="F45" s="117"/>
      <c r="G45" s="115"/>
      <c r="H45" s="125">
        <f t="shared" si="0"/>
      </c>
      <c r="I45" s="126">
        <f t="shared" si="1"/>
      </c>
      <c r="J45" s="117"/>
      <c r="K45" s="115"/>
      <c r="L45" s="125">
        <f t="shared" si="2"/>
      </c>
      <c r="M45" s="126">
        <f t="shared" si="3"/>
      </c>
      <c r="N45" s="117"/>
      <c r="O45" s="115"/>
      <c r="P45" s="125">
        <f t="shared" si="4"/>
      </c>
      <c r="Q45" s="126">
        <f t="shared" si="5"/>
      </c>
      <c r="R45" s="117"/>
      <c r="S45" s="115"/>
      <c r="T45" s="125">
        <f t="shared" si="6"/>
      </c>
      <c r="U45" s="126">
        <f t="shared" si="7"/>
      </c>
      <c r="V45" s="117"/>
      <c r="W45" s="115"/>
      <c r="X45" s="125">
        <f t="shared" si="8"/>
      </c>
      <c r="Y45" s="126">
        <f t="shared" si="9"/>
      </c>
      <c r="Z45" s="117"/>
      <c r="AA45" s="115"/>
      <c r="AB45" s="125">
        <f t="shared" si="10"/>
      </c>
      <c r="AC45" s="126">
        <f t="shared" si="11"/>
      </c>
      <c r="AD45" s="174"/>
    </row>
    <row r="46" spans="1:30" ht="12.75">
      <c r="A46" s="174"/>
      <c r="B46" s="174"/>
      <c r="C46" s="174"/>
      <c r="D46" s="174"/>
      <c r="E46" s="46">
        <v>43</v>
      </c>
      <c r="F46" s="117"/>
      <c r="G46" s="115"/>
      <c r="H46" s="125">
        <f t="shared" si="0"/>
      </c>
      <c r="I46" s="126">
        <f t="shared" si="1"/>
      </c>
      <c r="J46" s="117"/>
      <c r="K46" s="115"/>
      <c r="L46" s="125">
        <f t="shared" si="2"/>
      </c>
      <c r="M46" s="126">
        <f t="shared" si="3"/>
      </c>
      <c r="N46" s="117"/>
      <c r="O46" s="115"/>
      <c r="P46" s="125">
        <f t="shared" si="4"/>
      </c>
      <c r="Q46" s="126">
        <f t="shared" si="5"/>
      </c>
      <c r="R46" s="117"/>
      <c r="S46" s="115"/>
      <c r="T46" s="125">
        <f t="shared" si="6"/>
      </c>
      <c r="U46" s="126">
        <f t="shared" si="7"/>
      </c>
      <c r="V46" s="117"/>
      <c r="W46" s="115"/>
      <c r="X46" s="125">
        <f t="shared" si="8"/>
      </c>
      <c r="Y46" s="126">
        <f t="shared" si="9"/>
      </c>
      <c r="Z46" s="117"/>
      <c r="AA46" s="115"/>
      <c r="AB46" s="125">
        <f t="shared" si="10"/>
      </c>
      <c r="AC46" s="126">
        <f t="shared" si="11"/>
      </c>
      <c r="AD46" s="174"/>
    </row>
    <row r="47" spans="1:30" ht="12.75">
      <c r="A47" s="174"/>
      <c r="B47" s="174"/>
      <c r="C47" s="174"/>
      <c r="D47" s="174"/>
      <c r="E47" s="46">
        <v>44</v>
      </c>
      <c r="F47" s="117"/>
      <c r="G47" s="115"/>
      <c r="H47" s="125">
        <f t="shared" si="0"/>
      </c>
      <c r="I47" s="126">
        <f t="shared" si="1"/>
      </c>
      <c r="J47" s="117"/>
      <c r="K47" s="115"/>
      <c r="L47" s="125">
        <f t="shared" si="2"/>
      </c>
      <c r="M47" s="126">
        <f t="shared" si="3"/>
      </c>
      <c r="N47" s="117"/>
      <c r="O47" s="115"/>
      <c r="P47" s="125">
        <f t="shared" si="4"/>
      </c>
      <c r="Q47" s="126">
        <f t="shared" si="5"/>
      </c>
      <c r="R47" s="117"/>
      <c r="S47" s="115"/>
      <c r="T47" s="125">
        <f t="shared" si="6"/>
      </c>
      <c r="U47" s="126">
        <f t="shared" si="7"/>
      </c>
      <c r="V47" s="117"/>
      <c r="W47" s="115"/>
      <c r="X47" s="125">
        <f t="shared" si="8"/>
      </c>
      <c r="Y47" s="126">
        <f t="shared" si="9"/>
      </c>
      <c r="Z47" s="117"/>
      <c r="AA47" s="115"/>
      <c r="AB47" s="125">
        <f t="shared" si="10"/>
      </c>
      <c r="AC47" s="126">
        <f t="shared" si="11"/>
      </c>
      <c r="AD47" s="174"/>
    </row>
    <row r="48" spans="1:30" ht="12.75">
      <c r="A48" s="174"/>
      <c r="B48" s="174"/>
      <c r="C48" s="174"/>
      <c r="D48" s="174"/>
      <c r="E48" s="46">
        <v>45</v>
      </c>
      <c r="F48" s="117"/>
      <c r="G48" s="115"/>
      <c r="H48" s="125">
        <f t="shared" si="0"/>
      </c>
      <c r="I48" s="126">
        <f t="shared" si="1"/>
      </c>
      <c r="J48" s="117"/>
      <c r="K48" s="115"/>
      <c r="L48" s="125">
        <f t="shared" si="2"/>
      </c>
      <c r="M48" s="126">
        <f t="shared" si="3"/>
      </c>
      <c r="N48" s="117"/>
      <c r="O48" s="115"/>
      <c r="P48" s="125">
        <f t="shared" si="4"/>
      </c>
      <c r="Q48" s="126">
        <f t="shared" si="5"/>
      </c>
      <c r="R48" s="117"/>
      <c r="S48" s="115"/>
      <c r="T48" s="125">
        <f t="shared" si="6"/>
      </c>
      <c r="U48" s="126">
        <f t="shared" si="7"/>
      </c>
      <c r="V48" s="117"/>
      <c r="W48" s="115"/>
      <c r="X48" s="125">
        <f t="shared" si="8"/>
      </c>
      <c r="Y48" s="126">
        <f t="shared" si="9"/>
      </c>
      <c r="Z48" s="117"/>
      <c r="AA48" s="115"/>
      <c r="AB48" s="125">
        <f t="shared" si="10"/>
      </c>
      <c r="AC48" s="126">
        <f t="shared" si="11"/>
      </c>
      <c r="AD48" s="174"/>
    </row>
    <row r="49" spans="1:30" ht="12.75">
      <c r="A49" s="174"/>
      <c r="B49" s="174"/>
      <c r="C49" s="174"/>
      <c r="D49" s="174"/>
      <c r="E49" s="46">
        <v>46</v>
      </c>
      <c r="F49" s="117"/>
      <c r="G49" s="115"/>
      <c r="H49" s="125">
        <f t="shared" si="0"/>
      </c>
      <c r="I49" s="126">
        <f t="shared" si="1"/>
      </c>
      <c r="J49" s="117"/>
      <c r="K49" s="115"/>
      <c r="L49" s="125">
        <f t="shared" si="2"/>
      </c>
      <c r="M49" s="126">
        <f t="shared" si="3"/>
      </c>
      <c r="N49" s="117"/>
      <c r="O49" s="115"/>
      <c r="P49" s="125">
        <f t="shared" si="4"/>
      </c>
      <c r="Q49" s="126">
        <f t="shared" si="5"/>
      </c>
      <c r="R49" s="117"/>
      <c r="S49" s="115"/>
      <c r="T49" s="125">
        <f t="shared" si="6"/>
      </c>
      <c r="U49" s="126">
        <f t="shared" si="7"/>
      </c>
      <c r="V49" s="117"/>
      <c r="W49" s="115"/>
      <c r="X49" s="125">
        <f t="shared" si="8"/>
      </c>
      <c r="Y49" s="126">
        <f t="shared" si="9"/>
      </c>
      <c r="Z49" s="117"/>
      <c r="AA49" s="115"/>
      <c r="AB49" s="125">
        <f t="shared" si="10"/>
      </c>
      <c r="AC49" s="126">
        <f t="shared" si="11"/>
      </c>
      <c r="AD49" s="174"/>
    </row>
    <row r="50" spans="1:30" ht="12.75">
      <c r="A50" s="174"/>
      <c r="B50" s="174"/>
      <c r="C50" s="174"/>
      <c r="D50" s="174"/>
      <c r="E50" s="46">
        <v>47</v>
      </c>
      <c r="F50" s="117"/>
      <c r="G50" s="115"/>
      <c r="H50" s="125">
        <f t="shared" si="0"/>
      </c>
      <c r="I50" s="126">
        <f t="shared" si="1"/>
      </c>
      <c r="J50" s="117"/>
      <c r="K50" s="115"/>
      <c r="L50" s="125">
        <f t="shared" si="2"/>
      </c>
      <c r="M50" s="126">
        <f t="shared" si="3"/>
      </c>
      <c r="N50" s="117"/>
      <c r="O50" s="115"/>
      <c r="P50" s="125">
        <f t="shared" si="4"/>
      </c>
      <c r="Q50" s="126">
        <f t="shared" si="5"/>
      </c>
      <c r="R50" s="117"/>
      <c r="S50" s="115"/>
      <c r="T50" s="125">
        <f t="shared" si="6"/>
      </c>
      <c r="U50" s="126">
        <f t="shared" si="7"/>
      </c>
      <c r="V50" s="117"/>
      <c r="W50" s="115"/>
      <c r="X50" s="125">
        <f t="shared" si="8"/>
      </c>
      <c r="Y50" s="126">
        <f t="shared" si="9"/>
      </c>
      <c r="Z50" s="117"/>
      <c r="AA50" s="115"/>
      <c r="AB50" s="125">
        <f t="shared" si="10"/>
      </c>
      <c r="AC50" s="126">
        <f t="shared" si="11"/>
      </c>
      <c r="AD50" s="174"/>
    </row>
    <row r="51" spans="1:30" ht="12.75">
      <c r="A51" s="174"/>
      <c r="B51" s="174"/>
      <c r="C51" s="174"/>
      <c r="D51" s="174"/>
      <c r="E51" s="46">
        <v>48</v>
      </c>
      <c r="F51" s="117"/>
      <c r="G51" s="115"/>
      <c r="H51" s="125">
        <f t="shared" si="0"/>
      </c>
      <c r="I51" s="126">
        <f t="shared" si="1"/>
      </c>
      <c r="J51" s="117"/>
      <c r="K51" s="115"/>
      <c r="L51" s="125">
        <f t="shared" si="2"/>
      </c>
      <c r="M51" s="126">
        <f t="shared" si="3"/>
      </c>
      <c r="N51" s="117"/>
      <c r="O51" s="115"/>
      <c r="P51" s="125">
        <f t="shared" si="4"/>
      </c>
      <c r="Q51" s="126">
        <f t="shared" si="5"/>
      </c>
      <c r="R51" s="117"/>
      <c r="S51" s="115"/>
      <c r="T51" s="125">
        <f t="shared" si="6"/>
      </c>
      <c r="U51" s="126">
        <f t="shared" si="7"/>
      </c>
      <c r="V51" s="117"/>
      <c r="W51" s="115"/>
      <c r="X51" s="125">
        <f t="shared" si="8"/>
      </c>
      <c r="Y51" s="126">
        <f t="shared" si="9"/>
      </c>
      <c r="Z51" s="117"/>
      <c r="AA51" s="115"/>
      <c r="AB51" s="125">
        <f t="shared" si="10"/>
      </c>
      <c r="AC51" s="126">
        <f t="shared" si="11"/>
      </c>
      <c r="AD51" s="174"/>
    </row>
    <row r="52" spans="1:30" ht="12.75">
      <c r="A52" s="174"/>
      <c r="B52" s="174"/>
      <c r="C52" s="174"/>
      <c r="D52" s="174"/>
      <c r="E52" s="46">
        <v>49</v>
      </c>
      <c r="F52" s="117"/>
      <c r="G52" s="115"/>
      <c r="H52" s="125">
        <f t="shared" si="0"/>
      </c>
      <c r="I52" s="126">
        <f t="shared" si="1"/>
      </c>
      <c r="J52" s="117"/>
      <c r="K52" s="115"/>
      <c r="L52" s="125">
        <f t="shared" si="2"/>
      </c>
      <c r="M52" s="126">
        <f t="shared" si="3"/>
      </c>
      <c r="N52" s="117"/>
      <c r="O52" s="115"/>
      <c r="P52" s="125">
        <f t="shared" si="4"/>
      </c>
      <c r="Q52" s="126">
        <f t="shared" si="5"/>
      </c>
      <c r="R52" s="117"/>
      <c r="S52" s="115"/>
      <c r="T52" s="125">
        <f t="shared" si="6"/>
      </c>
      <c r="U52" s="126">
        <f t="shared" si="7"/>
      </c>
      <c r="V52" s="117"/>
      <c r="W52" s="115"/>
      <c r="X52" s="125">
        <f t="shared" si="8"/>
      </c>
      <c r="Y52" s="126">
        <f t="shared" si="9"/>
      </c>
      <c r="Z52" s="117"/>
      <c r="AA52" s="115"/>
      <c r="AB52" s="125">
        <f t="shared" si="10"/>
      </c>
      <c r="AC52" s="126">
        <f t="shared" si="11"/>
      </c>
      <c r="AD52" s="174"/>
    </row>
    <row r="53" spans="1:30" ht="13.5" thickBot="1">
      <c r="A53" s="174"/>
      <c r="B53" s="174"/>
      <c r="C53" s="174"/>
      <c r="D53" s="174"/>
      <c r="E53" s="47">
        <v>50</v>
      </c>
      <c r="F53" s="118"/>
      <c r="G53" s="116"/>
      <c r="H53" s="127">
        <f t="shared" si="0"/>
      </c>
      <c r="I53" s="128">
        <f t="shared" si="1"/>
      </c>
      <c r="J53" s="118"/>
      <c r="K53" s="116"/>
      <c r="L53" s="127">
        <f t="shared" si="2"/>
      </c>
      <c r="M53" s="128">
        <f t="shared" si="3"/>
      </c>
      <c r="N53" s="118"/>
      <c r="O53" s="116"/>
      <c r="P53" s="127">
        <f t="shared" si="4"/>
      </c>
      <c r="Q53" s="128">
        <f t="shared" si="5"/>
      </c>
      <c r="R53" s="118"/>
      <c r="S53" s="116"/>
      <c r="T53" s="127">
        <f t="shared" si="6"/>
      </c>
      <c r="U53" s="128">
        <f t="shared" si="7"/>
      </c>
      <c r="V53" s="118"/>
      <c r="W53" s="116"/>
      <c r="X53" s="127">
        <f t="shared" si="8"/>
      </c>
      <c r="Y53" s="128">
        <f t="shared" si="9"/>
      </c>
      <c r="Z53" s="118"/>
      <c r="AA53" s="116"/>
      <c r="AB53" s="127">
        <f t="shared" si="10"/>
      </c>
      <c r="AC53" s="128">
        <f t="shared" si="11"/>
      </c>
      <c r="AD53" s="174"/>
    </row>
    <row r="54" spans="1:30" ht="12.75">
      <c r="A54" s="174"/>
      <c r="B54" s="174"/>
      <c r="C54" s="174"/>
      <c r="D54" s="174"/>
      <c r="E54" s="176"/>
      <c r="F54" s="177"/>
      <c r="G54" s="177"/>
      <c r="H54" s="177"/>
      <c r="I54" s="177"/>
      <c r="J54" s="174"/>
      <c r="K54" s="174"/>
      <c r="L54" s="177"/>
      <c r="M54" s="177"/>
      <c r="N54" s="174"/>
      <c r="O54" s="174"/>
      <c r="P54" s="177"/>
      <c r="Q54" s="177"/>
      <c r="R54" s="174"/>
      <c r="S54" s="174"/>
      <c r="T54" s="177"/>
      <c r="U54" s="177"/>
      <c r="V54" s="174"/>
      <c r="W54" s="174"/>
      <c r="X54" s="177"/>
      <c r="Y54" s="177"/>
      <c r="Z54" s="174"/>
      <c r="AA54" s="174"/>
      <c r="AB54" s="177"/>
      <c r="AC54" s="177"/>
      <c r="AD54" s="174"/>
    </row>
  </sheetData>
  <sheetProtection/>
  <mergeCells count="6">
    <mergeCell ref="F2:G2"/>
    <mergeCell ref="J2:K2"/>
    <mergeCell ref="N2:O2"/>
    <mergeCell ref="R2:S2"/>
    <mergeCell ref="V2:W2"/>
    <mergeCell ref="Z2:AA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N60"/>
  <sheetViews>
    <sheetView zoomScale="75" zoomScaleNormal="75" zoomScalePageLayoutView="0" workbookViewId="0" topLeftCell="A1">
      <selection activeCell="A1" sqref="A1:N5"/>
    </sheetView>
  </sheetViews>
  <sheetFormatPr defaultColWidth="9.140625" defaultRowHeight="12.75"/>
  <cols>
    <col min="1" max="1" width="8.00390625" style="0" bestFit="1" customWidth="1"/>
    <col min="2" max="13" width="9.7109375" style="0" customWidth="1"/>
    <col min="14" max="14" width="3.8515625" style="0" customWidth="1"/>
    <col min="15" max="15" width="13.140625" style="0" customWidth="1"/>
    <col min="16" max="16" width="12.8515625" style="0" customWidth="1"/>
    <col min="17" max="17" width="12.7109375" style="0" customWidth="1"/>
    <col min="18" max="18" width="10.57421875" style="0" customWidth="1"/>
    <col min="19" max="19" width="10.57421875" style="0" bestFit="1" customWidth="1"/>
    <col min="20" max="20" width="9.28125" style="0" bestFit="1" customWidth="1"/>
    <col min="21" max="24" width="9.57421875" style="0" bestFit="1" customWidth="1"/>
    <col min="25" max="25" width="10.57421875" style="0" bestFit="1" customWidth="1"/>
    <col min="26" max="39" width="9.28125" style="0" bestFit="1" customWidth="1"/>
  </cols>
  <sheetData>
    <row r="1" spans="1:40" ht="12.75">
      <c r="A1" s="56" t="s">
        <v>42</v>
      </c>
      <c r="B1" s="57"/>
      <c r="C1" s="58" t="s">
        <v>50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40" t="s">
        <v>38</v>
      </c>
      <c r="P1" s="41" t="s">
        <v>39</v>
      </c>
      <c r="Q1" s="41" t="s">
        <v>40</v>
      </c>
      <c r="R1" s="43" t="s">
        <v>43</v>
      </c>
      <c r="S1" s="1" t="s">
        <v>10</v>
      </c>
      <c r="T1" s="4"/>
      <c r="U1" s="4"/>
      <c r="V1" s="2"/>
      <c r="W1" s="2"/>
      <c r="X1" s="2"/>
      <c r="Y1" s="3"/>
      <c r="Z1" s="1" t="s">
        <v>14</v>
      </c>
      <c r="AA1" s="4"/>
      <c r="AB1" s="4"/>
      <c r="AC1" s="4" t="s">
        <v>15</v>
      </c>
      <c r="AD1" s="4"/>
      <c r="AE1" s="4"/>
      <c r="AF1" s="5" t="s">
        <v>13</v>
      </c>
      <c r="AG1" s="1" t="s">
        <v>20</v>
      </c>
      <c r="AH1" s="4"/>
      <c r="AI1" s="4"/>
      <c r="AJ1" s="4" t="s">
        <v>21</v>
      </c>
      <c r="AK1" s="4"/>
      <c r="AL1" s="4"/>
      <c r="AM1" s="5" t="s">
        <v>22</v>
      </c>
      <c r="AN1" s="57"/>
    </row>
    <row r="2" spans="1:40" ht="13.5" thickBot="1">
      <c r="A2" s="57"/>
      <c r="B2" s="57"/>
      <c r="C2" s="58" t="s">
        <v>48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42"/>
      <c r="P2" s="45"/>
      <c r="Q2" s="45"/>
      <c r="R2" s="44" t="s">
        <v>44</v>
      </c>
      <c r="S2" s="6">
        <f>IF($Q$3&gt;1,VLOOKUP($N$7,'Table Factors'!$A$6:$O$29,2),"")</f>
        <v>1.225</v>
      </c>
      <c r="T2" s="9"/>
      <c r="U2" s="9"/>
      <c r="V2" s="7"/>
      <c r="W2" s="7"/>
      <c r="X2" s="7"/>
      <c r="Y2" s="8"/>
      <c r="Z2" s="6">
        <f>IF($Q$3&gt;1,VLOOKUP($N$7,'Table Factors'!$A$6:$O$29,7),"")</f>
        <v>0</v>
      </c>
      <c r="AA2" s="9"/>
      <c r="AB2" s="9"/>
      <c r="AC2" s="9">
        <f>IF($Q$3&gt;1,VLOOKUP($N$7,'Table Factors'!$A$6:$O$29,5),"")</f>
        <v>2.534</v>
      </c>
      <c r="AD2" s="9"/>
      <c r="AE2" s="9"/>
      <c r="AF2" s="10">
        <f>IF($Q$3&gt;1,VLOOKUP($N$7,'Table Factors'!$A$6:$O$29,8),"")</f>
        <v>5.078</v>
      </c>
      <c r="AG2" s="6">
        <f>IF($Q$3&gt;1,VLOOKUP($N$7,'Table Factors'!$A$6:$O$29,14),"")</f>
        <v>0.029</v>
      </c>
      <c r="AH2" s="9"/>
      <c r="AI2" s="9"/>
      <c r="AJ2" s="9">
        <f>IF($Q$3&gt;1,VLOOKUP($N$7,'Table Factors'!$A$6:$O$29,11),"")</f>
        <v>0.9515</v>
      </c>
      <c r="AK2" s="9"/>
      <c r="AL2" s="9"/>
      <c r="AM2" s="10">
        <f>IF($Q$3&gt;1,VLOOKUP($N$7,'Table Factors'!$A$6:$O$29,15),"")</f>
        <v>1.874</v>
      </c>
      <c r="AN2" s="57"/>
    </row>
    <row r="3" spans="1:40" ht="13.5" thickBot="1">
      <c r="A3" s="57"/>
      <c r="B3" s="57"/>
      <c r="C3" s="58" t="s">
        <v>49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183" t="s">
        <v>46</v>
      </c>
      <c r="P3" s="184"/>
      <c r="Q3" s="30">
        <f>COUNT(O7:O31)</f>
        <v>20</v>
      </c>
      <c r="R3" s="43" t="s">
        <v>45</v>
      </c>
      <c r="S3" s="11" t="s">
        <v>9</v>
      </c>
      <c r="T3" s="12"/>
      <c r="U3" s="12" t="s">
        <v>55</v>
      </c>
      <c r="V3" s="12"/>
      <c r="W3" s="12" t="s">
        <v>54</v>
      </c>
      <c r="X3" s="12"/>
      <c r="Y3" s="13" t="s">
        <v>18</v>
      </c>
      <c r="Z3" s="11" t="s">
        <v>11</v>
      </c>
      <c r="AA3" s="12"/>
      <c r="AB3" s="12" t="s">
        <v>55</v>
      </c>
      <c r="AC3" s="12"/>
      <c r="AD3" s="12" t="s">
        <v>54</v>
      </c>
      <c r="AE3" s="12"/>
      <c r="AF3" s="13" t="s">
        <v>12</v>
      </c>
      <c r="AG3" s="11" t="s">
        <v>17</v>
      </c>
      <c r="AH3" s="12"/>
      <c r="AI3" s="12" t="s">
        <v>55</v>
      </c>
      <c r="AJ3" s="12"/>
      <c r="AK3" s="12" t="s">
        <v>54</v>
      </c>
      <c r="AL3" s="14"/>
      <c r="AM3" s="13" t="s">
        <v>19</v>
      </c>
      <c r="AN3" s="57"/>
    </row>
    <row r="4" spans="1:40" ht="13.5" thickBot="1">
      <c r="A4" s="57"/>
      <c r="B4" s="57"/>
      <c r="C4" s="58" t="s">
        <v>47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9"/>
      <c r="O4" s="188" t="s">
        <v>37</v>
      </c>
      <c r="P4" s="189"/>
      <c r="Q4" s="190"/>
      <c r="R4" s="44" t="s">
        <v>44</v>
      </c>
      <c r="S4" s="15">
        <f>IF($Q$3&gt;1,VLOOKUP($N$7,'Table Factors'!$A$6:$O$29,3),"")</f>
        <v>0.483</v>
      </c>
      <c r="T4" s="16"/>
      <c r="U4" s="96">
        <f>MIN(FLOOR(MIN($O7:$O56),1),(FLOOR(S7,1)))</f>
        <v>18</v>
      </c>
      <c r="V4" s="16"/>
      <c r="W4" s="96">
        <f>MAX(CEILING(MAX($O7:$O56),1),(CEILING(Y7,1)))</f>
        <v>28</v>
      </c>
      <c r="X4" s="16"/>
      <c r="Y4" s="17">
        <f>IF($Q$3&gt;1,VLOOKUP($N$7,'Table Factors'!$A$6:$O$29,4),"")</f>
        <v>1.287</v>
      </c>
      <c r="Z4" s="15">
        <f>IF($Q$3&gt;1,VLOOKUP($N$7,'Table Factors'!$A$6:$O$29,7),"")</f>
        <v>0</v>
      </c>
      <c r="AA4" s="16"/>
      <c r="AB4" s="96">
        <f>MIN(FLOOR(MIN($P7:$P56),1),(FLOOR(Z7,1)))</f>
        <v>0</v>
      </c>
      <c r="AC4" s="16"/>
      <c r="AD4" s="96">
        <f>MAX(CEILING(MAX($P7:$P56),1),(CEILING(AF7,1)))</f>
        <v>10</v>
      </c>
      <c r="AE4" s="14"/>
      <c r="AF4" s="17">
        <f>IF($Q$3&gt;1,VLOOKUP($N$7,'Table Factors'!$A$6:$O$29,10),"")</f>
        <v>2.004</v>
      </c>
      <c r="AG4" s="15">
        <f>IF($Q$3&gt;1,VLOOKUP($N$7,'Table Factors'!$A$6:$O$29,12),"")</f>
        <v>0.03</v>
      </c>
      <c r="AH4" s="16"/>
      <c r="AI4" s="96">
        <f>MIN(FLOOR(MIN($Q7:$Q56),1),(FLOOR(AG7,1)))</f>
        <v>0</v>
      </c>
      <c r="AJ4" s="16"/>
      <c r="AK4" s="96">
        <f>MAX(CEILING(MAX($Q7:$Q56),1),(CEILING(AM7,1)))</f>
        <v>5</v>
      </c>
      <c r="AL4" s="14"/>
      <c r="AM4" s="17">
        <f>IF($Q$3&gt;1,VLOOKUP($N$7,'Table Factors'!$A$6:$O$29,13),"")</f>
        <v>1.97</v>
      </c>
      <c r="AN4" s="57"/>
    </row>
    <row r="5" spans="1:40" ht="13.5" thickBot="1">
      <c r="A5" s="57"/>
      <c r="B5" s="57"/>
      <c r="C5" s="58" t="s">
        <v>51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60"/>
      <c r="O5" s="31">
        <f>IF($Q3&gt;0,AVERAGE(O7:O31),"")</f>
        <v>22.225</v>
      </c>
      <c r="P5" s="32">
        <f>IF($Q3&gt;0,AVERAGE(P7:P31),"")</f>
        <v>2.7</v>
      </c>
      <c r="Q5" s="33">
        <f>IF($Q3&gt;0,AVERAGE(Q7:Q31),"")</f>
        <v>1.075803181852567</v>
      </c>
      <c r="R5" s="61"/>
      <c r="S5" s="185" t="s">
        <v>6</v>
      </c>
      <c r="T5" s="186"/>
      <c r="U5" s="186"/>
      <c r="V5" s="186"/>
      <c r="W5" s="186"/>
      <c r="X5" s="186"/>
      <c r="Y5" s="187"/>
      <c r="Z5" s="185" t="s">
        <v>7</v>
      </c>
      <c r="AA5" s="186"/>
      <c r="AB5" s="186"/>
      <c r="AC5" s="186"/>
      <c r="AD5" s="186"/>
      <c r="AE5" s="186"/>
      <c r="AF5" s="187"/>
      <c r="AG5" s="185" t="s">
        <v>16</v>
      </c>
      <c r="AH5" s="186"/>
      <c r="AI5" s="186"/>
      <c r="AJ5" s="186"/>
      <c r="AK5" s="186"/>
      <c r="AL5" s="186"/>
      <c r="AM5" s="187"/>
      <c r="AN5" s="57"/>
    </row>
    <row r="6" spans="1:40" ht="13.5" thickBot="1">
      <c r="A6" s="21" t="s">
        <v>0</v>
      </c>
      <c r="B6" s="25" t="s">
        <v>23</v>
      </c>
      <c r="C6" s="25" t="s">
        <v>24</v>
      </c>
      <c r="D6" s="25" t="s">
        <v>25</v>
      </c>
      <c r="E6" s="25" t="s">
        <v>26</v>
      </c>
      <c r="F6" s="25" t="s">
        <v>27</v>
      </c>
      <c r="G6" s="25" t="s">
        <v>28</v>
      </c>
      <c r="H6" s="25" t="s">
        <v>29</v>
      </c>
      <c r="I6" s="25" t="s">
        <v>30</v>
      </c>
      <c r="J6" s="25" t="s">
        <v>31</v>
      </c>
      <c r="K6" s="25" t="s">
        <v>32</v>
      </c>
      <c r="L6" s="25" t="s">
        <v>33</v>
      </c>
      <c r="M6" s="26" t="s">
        <v>34</v>
      </c>
      <c r="N6" s="27" t="s">
        <v>41</v>
      </c>
      <c r="O6" s="28" t="s">
        <v>1</v>
      </c>
      <c r="P6" s="25" t="s">
        <v>2</v>
      </c>
      <c r="Q6" s="26" t="s">
        <v>8</v>
      </c>
      <c r="R6" s="62"/>
      <c r="S6" s="18" t="s">
        <v>3</v>
      </c>
      <c r="T6" s="89" t="s">
        <v>52</v>
      </c>
      <c r="U6" s="90" t="s">
        <v>53</v>
      </c>
      <c r="V6" s="19" t="s">
        <v>4</v>
      </c>
      <c r="W6" s="89" t="s">
        <v>53</v>
      </c>
      <c r="X6" s="90" t="s">
        <v>52</v>
      </c>
      <c r="Y6" s="20" t="s">
        <v>5</v>
      </c>
      <c r="Z6" s="18" t="s">
        <v>3</v>
      </c>
      <c r="AA6" s="89" t="s">
        <v>52</v>
      </c>
      <c r="AB6" s="90" t="s">
        <v>53</v>
      </c>
      <c r="AC6" s="19" t="s">
        <v>4</v>
      </c>
      <c r="AD6" s="89" t="s">
        <v>53</v>
      </c>
      <c r="AE6" s="90" t="s">
        <v>52</v>
      </c>
      <c r="AF6" s="20" t="s">
        <v>5</v>
      </c>
      <c r="AG6" s="18" t="s">
        <v>3</v>
      </c>
      <c r="AH6" s="89" t="s">
        <v>52</v>
      </c>
      <c r="AI6" s="90" t="s">
        <v>53</v>
      </c>
      <c r="AJ6" s="19" t="s">
        <v>4</v>
      </c>
      <c r="AK6" s="91" t="s">
        <v>53</v>
      </c>
      <c r="AL6" s="92" t="s">
        <v>52</v>
      </c>
      <c r="AM6" s="20" t="s">
        <v>5</v>
      </c>
      <c r="AN6" s="57"/>
    </row>
    <row r="7" spans="1:40" ht="12.75">
      <c r="A7" s="22">
        <v>1</v>
      </c>
      <c r="B7" s="167">
        <f>IF('Gage R&amp;R'!F4&gt;0,'Gage R&amp;R'!F4,"")</f>
        <v>21</v>
      </c>
      <c r="C7" s="167">
        <f>IF('Gage R&amp;R'!G4&gt;0,'Gage R&amp;R'!G4,"")</f>
        <v>20</v>
      </c>
      <c r="D7" s="167">
        <f>IF('Gage R&amp;R'!J4&gt;0,'Gage R&amp;R'!J4,"")</f>
        <v>20</v>
      </c>
      <c r="E7" s="167">
        <f>IF('Gage R&amp;R'!K4&gt;0,'Gage R&amp;R'!K4,"")</f>
        <v>20</v>
      </c>
      <c r="F7" s="167">
        <f>IF('Gage R&amp;R'!N4&gt;0,'Gage R&amp;R'!N4,"")</f>
        <v>19</v>
      </c>
      <c r="G7" s="167">
        <f>IF('Gage R&amp;R'!O4&gt;0,'Gage R&amp;R'!O4,"")</f>
        <v>21</v>
      </c>
      <c r="H7" s="167">
        <f>IF('Gage R&amp;R'!R4&gt;0,'Gage R&amp;R'!R4,"")</f>
      </c>
      <c r="I7" s="168">
        <f>IF('Gage R&amp;R'!S4&gt;0,'Gage R&amp;R'!S4,"")</f>
      </c>
      <c r="J7" s="168">
        <f>IF('Gage R&amp;R'!V4&gt;0,'Gage R&amp;R'!V4,"")</f>
      </c>
      <c r="K7" s="168">
        <f>IF('Gage R&amp;R'!W4&gt;0,'Gage R&amp;R'!W4,"")</f>
      </c>
      <c r="L7" s="168">
        <f>IF('Gage R&amp;R'!Z4&gt;0,'Gage R&amp;R'!Z4,"")</f>
      </c>
      <c r="M7" s="169">
        <f>IF('Gage R&amp;R'!AA4&gt;0,'Gage R&amp;R'!AA4,"")</f>
      </c>
      <c r="N7" s="29">
        <f>COUNT(B7:M7)</f>
        <v>6</v>
      </c>
      <c r="O7" s="31">
        <f>IF(N7&gt;0,AVERAGE(B7:M7),"")</f>
        <v>20.166666666666668</v>
      </c>
      <c r="P7" s="34">
        <f>IF(N7&gt;0,MAX(B7:M7)-MIN(B7:M7),"")</f>
        <v>2</v>
      </c>
      <c r="Q7" s="33">
        <f>IF(N7&gt;1,STDEV(B7:M7),"")</f>
        <v>0.752772652709081</v>
      </c>
      <c r="R7" s="63"/>
      <c r="S7" s="93">
        <f>IF($O$2="S",IF($Q$2&gt;0,$P$2-$S$2*$Q$2,$O$5-$Y$4*$Q$5),IF($Q$2&gt;0,$P$2-$S$2*$Q$2,$O$5-$S$4*$P$5))</f>
        <v>20.920900000000003</v>
      </c>
      <c r="T7" s="94">
        <f>1*((V7-S7)/3)+S7</f>
        <v>21.355600000000003</v>
      </c>
      <c r="U7" s="95">
        <f>2*((V7-S7)/3)+S7</f>
        <v>21.790300000000002</v>
      </c>
      <c r="V7" s="96">
        <f>IF($P$2&gt;0,$P$2,$O$5)</f>
        <v>22.225</v>
      </c>
      <c r="W7" s="94">
        <f>1*((Y7-V7)/3)+V7</f>
        <v>22.6597</v>
      </c>
      <c r="X7" s="95">
        <f>2*((Y7-V7)/3)+V7</f>
        <v>23.0944</v>
      </c>
      <c r="Y7" s="97">
        <f>IF($O$2="S",IF($Q$2&gt;0,$P$2+$S$2*$Q$2,$O$5+$Y$4*$Q$5),IF($Q$2&gt;0,$P$2+$S$2*$Q$2,$O$5+$S$4*$P$5))</f>
        <v>23.5291</v>
      </c>
      <c r="Z7" s="93">
        <f>IF($O$2="S",0,IF($Q$2&gt;0,$Z$2*$Q$2,$Z$4*$P$5))</f>
        <v>0</v>
      </c>
      <c r="AA7" s="94">
        <f>1*((AC7-Z7)/3)+Z7</f>
        <v>0.9</v>
      </c>
      <c r="AB7" s="95">
        <f>2*((AC7-Z7)/3)+Z7</f>
        <v>1.8</v>
      </c>
      <c r="AC7" s="96">
        <f>IF($O$2="S",0,IF($Q$2&gt;0,$Q$2*$AC$2,$P$5))</f>
        <v>2.7</v>
      </c>
      <c r="AD7" s="94">
        <f>1*((AF7-AC7)/3)+AC7</f>
        <v>3.6036</v>
      </c>
      <c r="AE7" s="95">
        <f>2*((AF7-AC7)/3)+AC7</f>
        <v>4.5072</v>
      </c>
      <c r="AF7" s="97">
        <f>IF($O$2="S",0,IF($Q$2&gt;0,$AF$2*$Q$2,$AF$4*$P$5))</f>
        <v>5.4108</v>
      </c>
      <c r="AG7" s="93">
        <f>IF($O$2="S",IF($Q$2&gt;0,$AG$2*$Q$2,$AG$4*$Q$5),0)</f>
        <v>0</v>
      </c>
      <c r="AH7" s="94">
        <f>1*((AJ7-AG7)/3)+AG7</f>
        <v>0</v>
      </c>
      <c r="AI7" s="95">
        <f>2*((AJ7-AG7)/3)+AG7</f>
        <v>0</v>
      </c>
      <c r="AJ7" s="96">
        <f>IF($O$2="S",IF($Q$2&gt;0,$Q$2*$AJ$2,$Q$5),0)</f>
        <v>0</v>
      </c>
      <c r="AK7" s="98">
        <f>1*((AM7-AJ7)/3)+AJ7</f>
        <v>0</v>
      </c>
      <c r="AL7" s="99">
        <f>2*((AM7-AJ7)/3)+AJ7</f>
        <v>0</v>
      </c>
      <c r="AM7" s="97">
        <f>IF($O$2="S",IF($Q$2&gt;0,$AM$2*$Q$2,$AF$4*$Q$5),0)</f>
        <v>0</v>
      </c>
      <c r="AN7" s="57"/>
    </row>
    <row r="8" spans="1:40" ht="12.75">
      <c r="A8" s="23">
        <v>2</v>
      </c>
      <c r="B8" s="167">
        <f>IF('Gage R&amp;R'!F5&gt;0,'Gage R&amp;R'!F5,"")</f>
        <v>24</v>
      </c>
      <c r="C8" s="167">
        <f>IF('Gage R&amp;R'!G5&gt;0,'Gage R&amp;R'!G5,"")</f>
        <v>23</v>
      </c>
      <c r="D8" s="167">
        <f>IF('Gage R&amp;R'!J5&gt;0,'Gage R&amp;R'!J5,"")</f>
        <v>24</v>
      </c>
      <c r="E8" s="167">
        <f>IF('Gage R&amp;R'!K5&gt;0,'Gage R&amp;R'!K5,"")</f>
        <v>24</v>
      </c>
      <c r="F8" s="167">
        <f>IF('Gage R&amp;R'!N5&gt;0,'Gage R&amp;R'!N5,"")</f>
        <v>23</v>
      </c>
      <c r="G8" s="167">
        <f>IF('Gage R&amp;R'!O5&gt;0,'Gage R&amp;R'!O5,"")</f>
        <v>24</v>
      </c>
      <c r="H8" s="167">
        <f>IF('Gage R&amp;R'!R5&gt;0,'Gage R&amp;R'!R5,"")</f>
      </c>
      <c r="I8" s="170">
        <f>IF('Gage R&amp;R'!S5&gt;0,'Gage R&amp;R'!S5,"")</f>
      </c>
      <c r="J8" s="170">
        <f>IF('Gage R&amp;R'!V5&gt;0,'Gage R&amp;R'!V5,"")</f>
      </c>
      <c r="K8" s="170">
        <f>IF('Gage R&amp;R'!W5&gt;0,'Gage R&amp;R'!W5,"")</f>
      </c>
      <c r="L8" s="170">
        <f>IF('Gage R&amp;R'!Z5&gt;0,'Gage R&amp;R'!Z5,"")</f>
      </c>
      <c r="M8" s="171">
        <f>IF('Gage R&amp;R'!AA5&gt;0,'Gage R&amp;R'!AA5,"")</f>
      </c>
      <c r="N8" s="29">
        <f aca="true" t="shared" si="0" ref="N8:N31">COUNT(B8:M8)</f>
        <v>6</v>
      </c>
      <c r="O8" s="31">
        <f aca="true" t="shared" si="1" ref="O8:O31">IF(N8&gt;0,AVERAGE(B8:M8),"")</f>
        <v>23.666666666666668</v>
      </c>
      <c r="P8" s="34">
        <f aca="true" t="shared" si="2" ref="P8:P31">IF(N8&gt;0,MAX(B8:M8)-MIN(B8:M8),"")</f>
        <v>1</v>
      </c>
      <c r="Q8" s="33">
        <f>IF(N8&gt;1,STDEV(B8:M8),"")</f>
        <v>0.5163977794943222</v>
      </c>
      <c r="R8" s="63"/>
      <c r="S8" s="93">
        <f aca="true" t="shared" si="3" ref="S8:S56">IF($O$2="S",IF($Q$2&gt;0,$P$2-$S$2*$Q$2,$O$5-$Y$4*$Q$5),IF($Q$2&gt;0,$P$2-$S$2*$Q$2,$O$5-$S$4*$P$5))</f>
        <v>20.920900000000003</v>
      </c>
      <c r="T8" s="94">
        <f aca="true" t="shared" si="4" ref="T8:T56">1*((V8-S8)/3)+S8</f>
        <v>21.355600000000003</v>
      </c>
      <c r="U8" s="95">
        <f aca="true" t="shared" si="5" ref="U8:U56">2*((V8-S8)/3)+S8</f>
        <v>21.790300000000002</v>
      </c>
      <c r="V8" s="96">
        <f aca="true" t="shared" si="6" ref="V8:V56">IF($P$2&gt;0,$P$2,$O$5)</f>
        <v>22.225</v>
      </c>
      <c r="W8" s="94">
        <f aca="true" t="shared" si="7" ref="W8:W56">1*((Y8-V8)/3)+V8</f>
        <v>22.6597</v>
      </c>
      <c r="X8" s="95">
        <f aca="true" t="shared" si="8" ref="X8:X56">2*((Y8-V8)/3)+V8</f>
        <v>23.0944</v>
      </c>
      <c r="Y8" s="97">
        <f aca="true" t="shared" si="9" ref="Y8:Y56">IF($O$2="S",IF($Q$2&gt;0,$P$2+$S$2*$Q$2,$O$5+$Y$4*$Q$5),IF($Q$2&gt;0,$P$2+$S$2*$Q$2,$O$5+$S$4*$P$5))</f>
        <v>23.5291</v>
      </c>
      <c r="Z8" s="93">
        <f aca="true" t="shared" si="10" ref="Z8:Z56">IF($O$2="S",0,IF($Q$2&gt;0,$Z$2*$Q$2,$Z$4*$P$5))</f>
        <v>0</v>
      </c>
      <c r="AA8" s="94">
        <f aca="true" t="shared" si="11" ref="AA8:AA56">1*((AC8-Z8)/3)+Z8</f>
        <v>0.9</v>
      </c>
      <c r="AB8" s="95">
        <f aca="true" t="shared" si="12" ref="AB8:AB56">2*((AC8-Z8)/3)+Z8</f>
        <v>1.8</v>
      </c>
      <c r="AC8" s="96">
        <f aca="true" t="shared" si="13" ref="AC8:AC56">IF($O$2="S",0,IF($Q$2&gt;0,$Q$2*$AC$2,$P$5))</f>
        <v>2.7</v>
      </c>
      <c r="AD8" s="94">
        <f aca="true" t="shared" si="14" ref="AD8:AD56">1*((AF8-AC8)/3)+AC8</f>
        <v>3.6036</v>
      </c>
      <c r="AE8" s="95">
        <f aca="true" t="shared" si="15" ref="AE8:AE56">2*((AF8-AC8)/3)+AC8</f>
        <v>4.5072</v>
      </c>
      <c r="AF8" s="97">
        <f aca="true" t="shared" si="16" ref="AF8:AF56">IF($O$2="S",0,IF($Q$2&gt;0,$AF$2*$Q$2,$AF$4*$P$5))</f>
        <v>5.4108</v>
      </c>
      <c r="AG8" s="93">
        <f aca="true" t="shared" si="17" ref="AG8:AG56">IF($O$2="S",IF($Q$2&gt;0,$AG$2*$Q$2,$AG$4*$Q$5),0)</f>
        <v>0</v>
      </c>
      <c r="AH8" s="94">
        <f aca="true" t="shared" si="18" ref="AH8:AH56">1*((AJ8-AG8)/3)+AG8</f>
        <v>0</v>
      </c>
      <c r="AI8" s="95">
        <f aca="true" t="shared" si="19" ref="AI8:AI56">2*((AJ8-AG8)/3)+AG8</f>
        <v>0</v>
      </c>
      <c r="AJ8" s="96">
        <f aca="true" t="shared" si="20" ref="AJ8:AJ56">IF($O$2="S",IF($Q$2&gt;0,$Q$2*$AJ$2,$Q$5),0)</f>
        <v>0</v>
      </c>
      <c r="AK8" s="98">
        <f aca="true" t="shared" si="21" ref="AK8:AK56">1*((AM8-AJ8)/3)+AJ8</f>
        <v>0</v>
      </c>
      <c r="AL8" s="99">
        <f aca="true" t="shared" si="22" ref="AL8:AL56">2*((AM8-AJ8)/3)+AJ8</f>
        <v>0</v>
      </c>
      <c r="AM8" s="97">
        <f aca="true" t="shared" si="23" ref="AM8:AM56">IF($O$2="S",IF($Q$2&gt;0,$AM$2*$Q$2,$AF$4*$Q$5),0)</f>
        <v>0</v>
      </c>
      <c r="AN8" s="57"/>
    </row>
    <row r="9" spans="1:40" ht="12.75">
      <c r="A9" s="23">
        <v>3</v>
      </c>
      <c r="B9" s="167">
        <f>IF('Gage R&amp;R'!F6&gt;0,'Gage R&amp;R'!F6,"")</f>
        <v>20</v>
      </c>
      <c r="C9" s="167">
        <f>IF('Gage R&amp;R'!G6&gt;0,'Gage R&amp;R'!G6,"")</f>
        <v>21</v>
      </c>
      <c r="D9" s="167">
        <f>IF('Gage R&amp;R'!J6&gt;0,'Gage R&amp;R'!J6,"")</f>
        <v>19</v>
      </c>
      <c r="E9" s="167">
        <f>IF('Gage R&amp;R'!K6&gt;0,'Gage R&amp;R'!K6,"")</f>
        <v>21</v>
      </c>
      <c r="F9" s="167">
        <f>IF('Gage R&amp;R'!N6&gt;0,'Gage R&amp;R'!N6,"")</f>
        <v>20</v>
      </c>
      <c r="G9" s="167">
        <f>IF('Gage R&amp;R'!O6&gt;0,'Gage R&amp;R'!O6,"")</f>
        <v>22</v>
      </c>
      <c r="H9" s="167">
        <f>IF('Gage R&amp;R'!R6&gt;0,'Gage R&amp;R'!R6,"")</f>
      </c>
      <c r="I9" s="170">
        <f>IF('Gage R&amp;R'!S6&gt;0,'Gage R&amp;R'!S6,"")</f>
      </c>
      <c r="J9" s="170">
        <f>IF('Gage R&amp;R'!V6&gt;0,'Gage R&amp;R'!V6,"")</f>
      </c>
      <c r="K9" s="170">
        <f>IF('Gage R&amp;R'!W6&gt;0,'Gage R&amp;R'!W6,"")</f>
      </c>
      <c r="L9" s="170">
        <f>IF('Gage R&amp;R'!Z6&gt;0,'Gage R&amp;R'!Z6,"")</f>
      </c>
      <c r="M9" s="171">
        <f>IF('Gage R&amp;R'!AA6&gt;0,'Gage R&amp;R'!AA6,"")</f>
      </c>
      <c r="N9" s="29">
        <f t="shared" si="0"/>
        <v>6</v>
      </c>
      <c r="O9" s="31">
        <f t="shared" si="1"/>
        <v>20.5</v>
      </c>
      <c r="P9" s="34">
        <f t="shared" si="2"/>
        <v>3</v>
      </c>
      <c r="Q9" s="33">
        <f aca="true" t="shared" si="24" ref="Q9:Q56">IF(N9&gt;1,STDEV(B9:M9),"")</f>
        <v>1.0488088481701516</v>
      </c>
      <c r="R9" s="63"/>
      <c r="S9" s="93">
        <f t="shared" si="3"/>
        <v>20.920900000000003</v>
      </c>
      <c r="T9" s="94">
        <f t="shared" si="4"/>
        <v>21.355600000000003</v>
      </c>
      <c r="U9" s="95">
        <f t="shared" si="5"/>
        <v>21.790300000000002</v>
      </c>
      <c r="V9" s="96">
        <f t="shared" si="6"/>
        <v>22.225</v>
      </c>
      <c r="W9" s="94">
        <f t="shared" si="7"/>
        <v>22.6597</v>
      </c>
      <c r="X9" s="95">
        <f t="shared" si="8"/>
        <v>23.0944</v>
      </c>
      <c r="Y9" s="97">
        <f t="shared" si="9"/>
        <v>23.5291</v>
      </c>
      <c r="Z9" s="93">
        <f t="shared" si="10"/>
        <v>0</v>
      </c>
      <c r="AA9" s="94">
        <f t="shared" si="11"/>
        <v>0.9</v>
      </c>
      <c r="AB9" s="95">
        <f t="shared" si="12"/>
        <v>1.8</v>
      </c>
      <c r="AC9" s="96">
        <f t="shared" si="13"/>
        <v>2.7</v>
      </c>
      <c r="AD9" s="94">
        <f t="shared" si="14"/>
        <v>3.6036</v>
      </c>
      <c r="AE9" s="95">
        <f t="shared" si="15"/>
        <v>4.5072</v>
      </c>
      <c r="AF9" s="97">
        <f t="shared" si="16"/>
        <v>5.4108</v>
      </c>
      <c r="AG9" s="93">
        <f t="shared" si="17"/>
        <v>0</v>
      </c>
      <c r="AH9" s="94">
        <f t="shared" si="18"/>
        <v>0</v>
      </c>
      <c r="AI9" s="95">
        <f t="shared" si="19"/>
        <v>0</v>
      </c>
      <c r="AJ9" s="96">
        <f t="shared" si="20"/>
        <v>0</v>
      </c>
      <c r="AK9" s="98">
        <f t="shared" si="21"/>
        <v>0</v>
      </c>
      <c r="AL9" s="99">
        <f t="shared" si="22"/>
        <v>0</v>
      </c>
      <c r="AM9" s="97">
        <f t="shared" si="23"/>
        <v>0</v>
      </c>
      <c r="AN9" s="57"/>
    </row>
    <row r="10" spans="1:40" ht="12.75">
      <c r="A10" s="23">
        <v>4</v>
      </c>
      <c r="B10" s="167">
        <f>IF('Gage R&amp;R'!F7&gt;0,'Gage R&amp;R'!F7,"")</f>
        <v>27</v>
      </c>
      <c r="C10" s="167">
        <f>IF('Gage R&amp;R'!G7&gt;0,'Gage R&amp;R'!G7,"")</f>
        <v>27</v>
      </c>
      <c r="D10" s="167">
        <f>IF('Gage R&amp;R'!J7&gt;0,'Gage R&amp;R'!J7,"")</f>
        <v>28</v>
      </c>
      <c r="E10" s="167">
        <f>IF('Gage R&amp;R'!K7&gt;0,'Gage R&amp;R'!K7,"")</f>
        <v>26</v>
      </c>
      <c r="F10" s="167">
        <f>IF('Gage R&amp;R'!N7&gt;0,'Gage R&amp;R'!N7,"")</f>
        <v>27</v>
      </c>
      <c r="G10" s="167">
        <f>IF('Gage R&amp;R'!O7&gt;0,'Gage R&amp;R'!O7,"")</f>
        <v>28</v>
      </c>
      <c r="H10" s="167">
        <f>IF('Gage R&amp;R'!R7&gt;0,'Gage R&amp;R'!R7,"")</f>
      </c>
      <c r="I10" s="170">
        <f>IF('Gage R&amp;R'!S7&gt;0,'Gage R&amp;R'!S7,"")</f>
      </c>
      <c r="J10" s="170">
        <f>IF('Gage R&amp;R'!V7&gt;0,'Gage R&amp;R'!V7,"")</f>
      </c>
      <c r="K10" s="170">
        <f>IF('Gage R&amp;R'!W7&gt;0,'Gage R&amp;R'!W7,"")</f>
      </c>
      <c r="L10" s="170">
        <f>IF('Gage R&amp;R'!Z7&gt;0,'Gage R&amp;R'!Z7,"")</f>
      </c>
      <c r="M10" s="171">
        <f>IF('Gage R&amp;R'!AA7&gt;0,'Gage R&amp;R'!AA7,"")</f>
      </c>
      <c r="N10" s="29">
        <f t="shared" si="0"/>
        <v>6</v>
      </c>
      <c r="O10" s="31">
        <f t="shared" si="1"/>
        <v>27.166666666666668</v>
      </c>
      <c r="P10" s="34">
        <f t="shared" si="2"/>
        <v>2</v>
      </c>
      <c r="Q10" s="33">
        <f t="shared" si="24"/>
        <v>0.752772652709081</v>
      </c>
      <c r="R10" s="63"/>
      <c r="S10" s="93">
        <f t="shared" si="3"/>
        <v>20.920900000000003</v>
      </c>
      <c r="T10" s="94">
        <f t="shared" si="4"/>
        <v>21.355600000000003</v>
      </c>
      <c r="U10" s="95">
        <f t="shared" si="5"/>
        <v>21.790300000000002</v>
      </c>
      <c r="V10" s="96">
        <f t="shared" si="6"/>
        <v>22.225</v>
      </c>
      <c r="W10" s="94">
        <f t="shared" si="7"/>
        <v>22.6597</v>
      </c>
      <c r="X10" s="95">
        <f t="shared" si="8"/>
        <v>23.0944</v>
      </c>
      <c r="Y10" s="97">
        <f t="shared" si="9"/>
        <v>23.5291</v>
      </c>
      <c r="Z10" s="93">
        <f t="shared" si="10"/>
        <v>0</v>
      </c>
      <c r="AA10" s="94">
        <f t="shared" si="11"/>
        <v>0.9</v>
      </c>
      <c r="AB10" s="95">
        <f t="shared" si="12"/>
        <v>1.8</v>
      </c>
      <c r="AC10" s="96">
        <f t="shared" si="13"/>
        <v>2.7</v>
      </c>
      <c r="AD10" s="94">
        <f t="shared" si="14"/>
        <v>3.6036</v>
      </c>
      <c r="AE10" s="95">
        <f t="shared" si="15"/>
        <v>4.5072</v>
      </c>
      <c r="AF10" s="97">
        <f t="shared" si="16"/>
        <v>5.4108</v>
      </c>
      <c r="AG10" s="93">
        <f t="shared" si="17"/>
        <v>0</v>
      </c>
      <c r="AH10" s="94">
        <f t="shared" si="18"/>
        <v>0</v>
      </c>
      <c r="AI10" s="95">
        <f t="shared" si="19"/>
        <v>0</v>
      </c>
      <c r="AJ10" s="96">
        <f t="shared" si="20"/>
        <v>0</v>
      </c>
      <c r="AK10" s="98">
        <f t="shared" si="21"/>
        <v>0</v>
      </c>
      <c r="AL10" s="99">
        <f t="shared" si="22"/>
        <v>0</v>
      </c>
      <c r="AM10" s="97">
        <f t="shared" si="23"/>
        <v>0</v>
      </c>
      <c r="AN10" s="57"/>
    </row>
    <row r="11" spans="1:40" ht="12.75">
      <c r="A11" s="23">
        <v>5</v>
      </c>
      <c r="B11" s="167">
        <f>IF('Gage R&amp;R'!F8&gt;0,'Gage R&amp;R'!F8,"")</f>
        <v>19</v>
      </c>
      <c r="C11" s="167">
        <f>IF('Gage R&amp;R'!G8&gt;0,'Gage R&amp;R'!G8,"")</f>
        <v>18</v>
      </c>
      <c r="D11" s="167">
        <f>IF('Gage R&amp;R'!J8&gt;0,'Gage R&amp;R'!J8,"")</f>
        <v>19</v>
      </c>
      <c r="E11" s="167">
        <f>IF('Gage R&amp;R'!K8&gt;0,'Gage R&amp;R'!K8,"")</f>
        <v>18</v>
      </c>
      <c r="F11" s="167">
        <f>IF('Gage R&amp;R'!N8&gt;0,'Gage R&amp;R'!N8,"")</f>
        <v>18</v>
      </c>
      <c r="G11" s="167">
        <f>IF('Gage R&amp;R'!O8&gt;0,'Gage R&amp;R'!O8,"")</f>
        <v>21</v>
      </c>
      <c r="H11" s="167">
        <f>IF('Gage R&amp;R'!R8&gt;0,'Gage R&amp;R'!R8,"")</f>
      </c>
      <c r="I11" s="170">
        <f>IF('Gage R&amp;R'!S8&gt;0,'Gage R&amp;R'!S8,"")</f>
      </c>
      <c r="J11" s="170">
        <f>IF('Gage R&amp;R'!V8&gt;0,'Gage R&amp;R'!V8,"")</f>
      </c>
      <c r="K11" s="170">
        <f>IF('Gage R&amp;R'!W8&gt;0,'Gage R&amp;R'!W8,"")</f>
      </c>
      <c r="L11" s="170">
        <f>IF('Gage R&amp;R'!Z8&gt;0,'Gage R&amp;R'!Z8,"")</f>
      </c>
      <c r="M11" s="171">
        <f>IF('Gage R&amp;R'!AA8&gt;0,'Gage R&amp;R'!AA8,"")</f>
      </c>
      <c r="N11" s="29">
        <f t="shared" si="0"/>
        <v>6</v>
      </c>
      <c r="O11" s="31">
        <f t="shared" si="1"/>
        <v>18.833333333333332</v>
      </c>
      <c r="P11" s="34">
        <f t="shared" si="2"/>
        <v>3</v>
      </c>
      <c r="Q11" s="33">
        <f t="shared" si="24"/>
        <v>1.1690451944500122</v>
      </c>
      <c r="R11" s="63"/>
      <c r="S11" s="93">
        <f t="shared" si="3"/>
        <v>20.920900000000003</v>
      </c>
      <c r="T11" s="94">
        <f t="shared" si="4"/>
        <v>21.355600000000003</v>
      </c>
      <c r="U11" s="95">
        <f t="shared" si="5"/>
        <v>21.790300000000002</v>
      </c>
      <c r="V11" s="96">
        <f t="shared" si="6"/>
        <v>22.225</v>
      </c>
      <c r="W11" s="94">
        <f t="shared" si="7"/>
        <v>22.6597</v>
      </c>
      <c r="X11" s="95">
        <f t="shared" si="8"/>
        <v>23.0944</v>
      </c>
      <c r="Y11" s="97">
        <f t="shared" si="9"/>
        <v>23.5291</v>
      </c>
      <c r="Z11" s="93">
        <f t="shared" si="10"/>
        <v>0</v>
      </c>
      <c r="AA11" s="94">
        <f t="shared" si="11"/>
        <v>0.9</v>
      </c>
      <c r="AB11" s="95">
        <f t="shared" si="12"/>
        <v>1.8</v>
      </c>
      <c r="AC11" s="96">
        <f t="shared" si="13"/>
        <v>2.7</v>
      </c>
      <c r="AD11" s="94">
        <f t="shared" si="14"/>
        <v>3.6036</v>
      </c>
      <c r="AE11" s="95">
        <f t="shared" si="15"/>
        <v>4.5072</v>
      </c>
      <c r="AF11" s="97">
        <f t="shared" si="16"/>
        <v>5.4108</v>
      </c>
      <c r="AG11" s="93">
        <f t="shared" si="17"/>
        <v>0</v>
      </c>
      <c r="AH11" s="94">
        <f t="shared" si="18"/>
        <v>0</v>
      </c>
      <c r="AI11" s="95">
        <f t="shared" si="19"/>
        <v>0</v>
      </c>
      <c r="AJ11" s="96">
        <f t="shared" si="20"/>
        <v>0</v>
      </c>
      <c r="AK11" s="98">
        <f t="shared" si="21"/>
        <v>0</v>
      </c>
      <c r="AL11" s="99">
        <f t="shared" si="22"/>
        <v>0</v>
      </c>
      <c r="AM11" s="97">
        <f t="shared" si="23"/>
        <v>0</v>
      </c>
      <c r="AN11" s="57"/>
    </row>
    <row r="12" spans="1:40" ht="12.75">
      <c r="A12" s="23">
        <v>6</v>
      </c>
      <c r="B12" s="167">
        <f>IF('Gage R&amp;R'!F9&gt;0,'Gage R&amp;R'!F9,"")</f>
        <v>23</v>
      </c>
      <c r="C12" s="167">
        <f>IF('Gage R&amp;R'!G9&gt;0,'Gage R&amp;R'!G9,"")</f>
        <v>21</v>
      </c>
      <c r="D12" s="167">
        <f>IF('Gage R&amp;R'!J9&gt;0,'Gage R&amp;R'!J9,"")</f>
        <v>24</v>
      </c>
      <c r="E12" s="167">
        <f>IF('Gage R&amp;R'!K9&gt;0,'Gage R&amp;R'!K9,"")</f>
        <v>21</v>
      </c>
      <c r="F12" s="167">
        <f>IF('Gage R&amp;R'!N9&gt;0,'Gage R&amp;R'!N9,"")</f>
        <v>23</v>
      </c>
      <c r="G12" s="167">
        <f>IF('Gage R&amp;R'!O9&gt;0,'Gage R&amp;R'!O9,"")</f>
        <v>22</v>
      </c>
      <c r="H12" s="167">
        <f>IF('Gage R&amp;R'!R9&gt;0,'Gage R&amp;R'!R9,"")</f>
      </c>
      <c r="I12" s="170">
        <f>IF('Gage R&amp;R'!S9&gt;0,'Gage R&amp;R'!S9,"")</f>
      </c>
      <c r="J12" s="170">
        <f>IF('Gage R&amp;R'!V9&gt;0,'Gage R&amp;R'!V9,"")</f>
      </c>
      <c r="K12" s="170">
        <f>IF('Gage R&amp;R'!W9&gt;0,'Gage R&amp;R'!W9,"")</f>
      </c>
      <c r="L12" s="170">
        <f>IF('Gage R&amp;R'!Z9&gt;0,'Gage R&amp;R'!Z9,"")</f>
      </c>
      <c r="M12" s="171">
        <f>IF('Gage R&amp;R'!AA9&gt;0,'Gage R&amp;R'!AA9,"")</f>
      </c>
      <c r="N12" s="29">
        <f t="shared" si="0"/>
        <v>6</v>
      </c>
      <c r="O12" s="31">
        <f t="shared" si="1"/>
        <v>22.333333333333332</v>
      </c>
      <c r="P12" s="34">
        <f t="shared" si="2"/>
        <v>3</v>
      </c>
      <c r="Q12" s="33">
        <f t="shared" si="24"/>
        <v>1.2110601416389968</v>
      </c>
      <c r="R12" s="63"/>
      <c r="S12" s="93">
        <f t="shared" si="3"/>
        <v>20.920900000000003</v>
      </c>
      <c r="T12" s="94">
        <f t="shared" si="4"/>
        <v>21.355600000000003</v>
      </c>
      <c r="U12" s="95">
        <f t="shared" si="5"/>
        <v>21.790300000000002</v>
      </c>
      <c r="V12" s="96">
        <f t="shared" si="6"/>
        <v>22.225</v>
      </c>
      <c r="W12" s="94">
        <f t="shared" si="7"/>
        <v>22.6597</v>
      </c>
      <c r="X12" s="95">
        <f t="shared" si="8"/>
        <v>23.0944</v>
      </c>
      <c r="Y12" s="97">
        <f t="shared" si="9"/>
        <v>23.5291</v>
      </c>
      <c r="Z12" s="93">
        <f t="shared" si="10"/>
        <v>0</v>
      </c>
      <c r="AA12" s="94">
        <f t="shared" si="11"/>
        <v>0.9</v>
      </c>
      <c r="AB12" s="95">
        <f t="shared" si="12"/>
        <v>1.8</v>
      </c>
      <c r="AC12" s="96">
        <f t="shared" si="13"/>
        <v>2.7</v>
      </c>
      <c r="AD12" s="94">
        <f t="shared" si="14"/>
        <v>3.6036</v>
      </c>
      <c r="AE12" s="95">
        <f t="shared" si="15"/>
        <v>4.5072</v>
      </c>
      <c r="AF12" s="97">
        <f t="shared" si="16"/>
        <v>5.4108</v>
      </c>
      <c r="AG12" s="93">
        <f t="shared" si="17"/>
        <v>0</v>
      </c>
      <c r="AH12" s="94">
        <f t="shared" si="18"/>
        <v>0</v>
      </c>
      <c r="AI12" s="95">
        <f t="shared" si="19"/>
        <v>0</v>
      </c>
      <c r="AJ12" s="96">
        <f t="shared" si="20"/>
        <v>0</v>
      </c>
      <c r="AK12" s="98">
        <f t="shared" si="21"/>
        <v>0</v>
      </c>
      <c r="AL12" s="99">
        <f t="shared" si="22"/>
        <v>0</v>
      </c>
      <c r="AM12" s="97">
        <f t="shared" si="23"/>
        <v>0</v>
      </c>
      <c r="AN12" s="57"/>
    </row>
    <row r="13" spans="1:40" ht="12.75">
      <c r="A13" s="23">
        <v>7</v>
      </c>
      <c r="B13" s="167">
        <f>IF('Gage R&amp;R'!F10&gt;0,'Gage R&amp;R'!F10,"")</f>
        <v>22</v>
      </c>
      <c r="C13" s="167">
        <f>IF('Gage R&amp;R'!G10&gt;0,'Gage R&amp;R'!G10,"")</f>
        <v>21</v>
      </c>
      <c r="D13" s="167">
        <f>IF('Gage R&amp;R'!J10&gt;0,'Gage R&amp;R'!J10,"")</f>
        <v>22</v>
      </c>
      <c r="E13" s="167">
        <f>IF('Gage R&amp;R'!K10&gt;0,'Gage R&amp;R'!K10,"")</f>
        <v>24</v>
      </c>
      <c r="F13" s="167">
        <f>IF('Gage R&amp;R'!N10&gt;0,'Gage R&amp;R'!N10,"")</f>
        <v>22</v>
      </c>
      <c r="G13" s="167">
        <f>IF('Gage R&amp;R'!O10&gt;0,'Gage R&amp;R'!O10,"")</f>
        <v>20</v>
      </c>
      <c r="H13" s="167">
        <f>IF('Gage R&amp;R'!R10&gt;0,'Gage R&amp;R'!R10,"")</f>
      </c>
      <c r="I13" s="170">
        <f>IF('Gage R&amp;R'!S10&gt;0,'Gage R&amp;R'!S10,"")</f>
      </c>
      <c r="J13" s="170">
        <f>IF('Gage R&amp;R'!V10&gt;0,'Gage R&amp;R'!V10,"")</f>
      </c>
      <c r="K13" s="170">
        <f>IF('Gage R&amp;R'!W10&gt;0,'Gage R&amp;R'!W10,"")</f>
      </c>
      <c r="L13" s="170">
        <f>IF('Gage R&amp;R'!Z10&gt;0,'Gage R&amp;R'!Z10,"")</f>
      </c>
      <c r="M13" s="171">
        <f>IF('Gage R&amp;R'!AA10&gt;0,'Gage R&amp;R'!AA10,"")</f>
      </c>
      <c r="N13" s="29">
        <f t="shared" si="0"/>
        <v>6</v>
      </c>
      <c r="O13" s="31">
        <f t="shared" si="1"/>
        <v>21.833333333333332</v>
      </c>
      <c r="P13" s="34">
        <f t="shared" si="2"/>
        <v>4</v>
      </c>
      <c r="Q13" s="33">
        <f t="shared" si="24"/>
        <v>1.3291601358251257</v>
      </c>
      <c r="R13" s="63"/>
      <c r="S13" s="93">
        <f t="shared" si="3"/>
        <v>20.920900000000003</v>
      </c>
      <c r="T13" s="94">
        <f t="shared" si="4"/>
        <v>21.355600000000003</v>
      </c>
      <c r="U13" s="95">
        <f t="shared" si="5"/>
        <v>21.790300000000002</v>
      </c>
      <c r="V13" s="96">
        <f t="shared" si="6"/>
        <v>22.225</v>
      </c>
      <c r="W13" s="94">
        <f t="shared" si="7"/>
        <v>22.6597</v>
      </c>
      <c r="X13" s="95">
        <f t="shared" si="8"/>
        <v>23.0944</v>
      </c>
      <c r="Y13" s="97">
        <f t="shared" si="9"/>
        <v>23.5291</v>
      </c>
      <c r="Z13" s="93">
        <f t="shared" si="10"/>
        <v>0</v>
      </c>
      <c r="AA13" s="94">
        <f t="shared" si="11"/>
        <v>0.9</v>
      </c>
      <c r="AB13" s="95">
        <f t="shared" si="12"/>
        <v>1.8</v>
      </c>
      <c r="AC13" s="96">
        <f t="shared" si="13"/>
        <v>2.7</v>
      </c>
      <c r="AD13" s="94">
        <f t="shared" si="14"/>
        <v>3.6036</v>
      </c>
      <c r="AE13" s="95">
        <f t="shared" si="15"/>
        <v>4.5072</v>
      </c>
      <c r="AF13" s="97">
        <f t="shared" si="16"/>
        <v>5.4108</v>
      </c>
      <c r="AG13" s="93">
        <f t="shared" si="17"/>
        <v>0</v>
      </c>
      <c r="AH13" s="94">
        <f t="shared" si="18"/>
        <v>0</v>
      </c>
      <c r="AI13" s="95">
        <f t="shared" si="19"/>
        <v>0</v>
      </c>
      <c r="AJ13" s="96">
        <f t="shared" si="20"/>
        <v>0</v>
      </c>
      <c r="AK13" s="98">
        <f t="shared" si="21"/>
        <v>0</v>
      </c>
      <c r="AL13" s="99">
        <f t="shared" si="22"/>
        <v>0</v>
      </c>
      <c r="AM13" s="97">
        <f t="shared" si="23"/>
        <v>0</v>
      </c>
      <c r="AN13" s="57"/>
    </row>
    <row r="14" spans="1:40" ht="12.75">
      <c r="A14" s="23">
        <v>8</v>
      </c>
      <c r="B14" s="167">
        <f>IF('Gage R&amp;R'!F11&gt;0,'Gage R&amp;R'!F11,"")</f>
        <v>19</v>
      </c>
      <c r="C14" s="167">
        <f>IF('Gage R&amp;R'!G11&gt;0,'Gage R&amp;R'!G11,"")</f>
        <v>17</v>
      </c>
      <c r="D14" s="167">
        <f>IF('Gage R&amp;R'!J11&gt;0,'Gage R&amp;R'!J11,"")</f>
        <v>18</v>
      </c>
      <c r="E14" s="167">
        <f>IF('Gage R&amp;R'!K11&gt;0,'Gage R&amp;R'!K11,"")</f>
        <v>20</v>
      </c>
      <c r="F14" s="167">
        <f>IF('Gage R&amp;R'!N11&gt;0,'Gage R&amp;R'!N11,"")</f>
        <v>19</v>
      </c>
      <c r="G14" s="167">
        <f>IF('Gage R&amp;R'!O11&gt;0,'Gage R&amp;R'!O11,"")</f>
        <v>18</v>
      </c>
      <c r="H14" s="167">
        <f>IF('Gage R&amp;R'!R11&gt;0,'Gage R&amp;R'!R11,"")</f>
      </c>
      <c r="I14" s="170">
        <f>IF('Gage R&amp;R'!S11&gt;0,'Gage R&amp;R'!S11,"")</f>
      </c>
      <c r="J14" s="170">
        <f>IF('Gage R&amp;R'!V11&gt;0,'Gage R&amp;R'!V11,"")</f>
      </c>
      <c r="K14" s="170">
        <f>IF('Gage R&amp;R'!W11&gt;0,'Gage R&amp;R'!W11,"")</f>
      </c>
      <c r="L14" s="170">
        <f>IF('Gage R&amp;R'!Z11&gt;0,'Gage R&amp;R'!Z11,"")</f>
      </c>
      <c r="M14" s="171">
        <f>IF('Gage R&amp;R'!AA11&gt;0,'Gage R&amp;R'!AA11,"")</f>
      </c>
      <c r="N14" s="29">
        <f t="shared" si="0"/>
        <v>6</v>
      </c>
      <c r="O14" s="31">
        <f t="shared" si="1"/>
        <v>18.5</v>
      </c>
      <c r="P14" s="34">
        <f t="shared" si="2"/>
        <v>3</v>
      </c>
      <c r="Q14" s="33">
        <f t="shared" si="24"/>
        <v>1.0488088481701516</v>
      </c>
      <c r="R14" s="63"/>
      <c r="S14" s="93">
        <f t="shared" si="3"/>
        <v>20.920900000000003</v>
      </c>
      <c r="T14" s="94">
        <f t="shared" si="4"/>
        <v>21.355600000000003</v>
      </c>
      <c r="U14" s="95">
        <f t="shared" si="5"/>
        <v>21.790300000000002</v>
      </c>
      <c r="V14" s="96">
        <f t="shared" si="6"/>
        <v>22.225</v>
      </c>
      <c r="W14" s="94">
        <f t="shared" si="7"/>
        <v>22.6597</v>
      </c>
      <c r="X14" s="95">
        <f t="shared" si="8"/>
        <v>23.0944</v>
      </c>
      <c r="Y14" s="97">
        <f t="shared" si="9"/>
        <v>23.5291</v>
      </c>
      <c r="Z14" s="93">
        <f t="shared" si="10"/>
        <v>0</v>
      </c>
      <c r="AA14" s="94">
        <f t="shared" si="11"/>
        <v>0.9</v>
      </c>
      <c r="AB14" s="95">
        <f t="shared" si="12"/>
        <v>1.8</v>
      </c>
      <c r="AC14" s="96">
        <f t="shared" si="13"/>
        <v>2.7</v>
      </c>
      <c r="AD14" s="94">
        <f t="shared" si="14"/>
        <v>3.6036</v>
      </c>
      <c r="AE14" s="95">
        <f t="shared" si="15"/>
        <v>4.5072</v>
      </c>
      <c r="AF14" s="97">
        <f t="shared" si="16"/>
        <v>5.4108</v>
      </c>
      <c r="AG14" s="93">
        <f t="shared" si="17"/>
        <v>0</v>
      </c>
      <c r="AH14" s="94">
        <f t="shared" si="18"/>
        <v>0</v>
      </c>
      <c r="AI14" s="95">
        <f t="shared" si="19"/>
        <v>0</v>
      </c>
      <c r="AJ14" s="96">
        <f t="shared" si="20"/>
        <v>0</v>
      </c>
      <c r="AK14" s="98">
        <f t="shared" si="21"/>
        <v>0</v>
      </c>
      <c r="AL14" s="99">
        <f t="shared" si="22"/>
        <v>0</v>
      </c>
      <c r="AM14" s="97">
        <f t="shared" si="23"/>
        <v>0</v>
      </c>
      <c r="AN14" s="57"/>
    </row>
    <row r="15" spans="1:40" ht="12.75">
      <c r="A15" s="23">
        <v>9</v>
      </c>
      <c r="B15" s="167">
        <f>IF('Gage R&amp;R'!F12&gt;0,'Gage R&amp;R'!F12,"")</f>
        <v>24</v>
      </c>
      <c r="C15" s="167">
        <f>IF('Gage R&amp;R'!G12&gt;0,'Gage R&amp;R'!G12,"")</f>
        <v>23</v>
      </c>
      <c r="D15" s="167">
        <f>IF('Gage R&amp;R'!J12&gt;0,'Gage R&amp;R'!J12,"")</f>
        <v>25</v>
      </c>
      <c r="E15" s="167">
        <f>IF('Gage R&amp;R'!K12&gt;0,'Gage R&amp;R'!K12,"")</f>
        <v>23</v>
      </c>
      <c r="F15" s="167">
        <f>IF('Gage R&amp;R'!N12&gt;0,'Gage R&amp;R'!N12,"")</f>
        <v>24</v>
      </c>
      <c r="G15" s="167">
        <f>IF('Gage R&amp;R'!O12&gt;0,'Gage R&amp;R'!O12,"")</f>
        <v>24</v>
      </c>
      <c r="H15" s="167">
        <f>IF('Gage R&amp;R'!R12&gt;0,'Gage R&amp;R'!R12,"")</f>
      </c>
      <c r="I15" s="170">
        <f>IF('Gage R&amp;R'!S12&gt;0,'Gage R&amp;R'!S12,"")</f>
      </c>
      <c r="J15" s="170">
        <f>IF('Gage R&amp;R'!V12&gt;0,'Gage R&amp;R'!V12,"")</f>
      </c>
      <c r="K15" s="170">
        <f>IF('Gage R&amp;R'!W12&gt;0,'Gage R&amp;R'!W12,"")</f>
      </c>
      <c r="L15" s="170">
        <f>IF('Gage R&amp;R'!Z12&gt;0,'Gage R&amp;R'!Z12,"")</f>
      </c>
      <c r="M15" s="171">
        <f>IF('Gage R&amp;R'!AA12&gt;0,'Gage R&amp;R'!AA12,"")</f>
      </c>
      <c r="N15" s="29">
        <f t="shared" si="0"/>
        <v>6</v>
      </c>
      <c r="O15" s="31">
        <f t="shared" si="1"/>
        <v>23.833333333333332</v>
      </c>
      <c r="P15" s="34">
        <f t="shared" si="2"/>
        <v>2</v>
      </c>
      <c r="Q15" s="33">
        <f t="shared" si="24"/>
        <v>0.752772652709081</v>
      </c>
      <c r="R15" s="63"/>
      <c r="S15" s="93">
        <f t="shared" si="3"/>
        <v>20.920900000000003</v>
      </c>
      <c r="T15" s="94">
        <f t="shared" si="4"/>
        <v>21.355600000000003</v>
      </c>
      <c r="U15" s="95">
        <f t="shared" si="5"/>
        <v>21.790300000000002</v>
      </c>
      <c r="V15" s="96">
        <f t="shared" si="6"/>
        <v>22.225</v>
      </c>
      <c r="W15" s="94">
        <f t="shared" si="7"/>
        <v>22.6597</v>
      </c>
      <c r="X15" s="95">
        <f t="shared" si="8"/>
        <v>23.0944</v>
      </c>
      <c r="Y15" s="97">
        <f t="shared" si="9"/>
        <v>23.5291</v>
      </c>
      <c r="Z15" s="93">
        <f t="shared" si="10"/>
        <v>0</v>
      </c>
      <c r="AA15" s="94">
        <f t="shared" si="11"/>
        <v>0.9</v>
      </c>
      <c r="AB15" s="95">
        <f t="shared" si="12"/>
        <v>1.8</v>
      </c>
      <c r="AC15" s="96">
        <f t="shared" si="13"/>
        <v>2.7</v>
      </c>
      <c r="AD15" s="94">
        <f t="shared" si="14"/>
        <v>3.6036</v>
      </c>
      <c r="AE15" s="95">
        <f t="shared" si="15"/>
        <v>4.5072</v>
      </c>
      <c r="AF15" s="97">
        <f t="shared" si="16"/>
        <v>5.4108</v>
      </c>
      <c r="AG15" s="93">
        <f t="shared" si="17"/>
        <v>0</v>
      </c>
      <c r="AH15" s="94">
        <f t="shared" si="18"/>
        <v>0</v>
      </c>
      <c r="AI15" s="95">
        <f t="shared" si="19"/>
        <v>0</v>
      </c>
      <c r="AJ15" s="96">
        <f t="shared" si="20"/>
        <v>0</v>
      </c>
      <c r="AK15" s="98">
        <f t="shared" si="21"/>
        <v>0</v>
      </c>
      <c r="AL15" s="99">
        <f t="shared" si="22"/>
        <v>0</v>
      </c>
      <c r="AM15" s="97">
        <f t="shared" si="23"/>
        <v>0</v>
      </c>
      <c r="AN15" s="57"/>
    </row>
    <row r="16" spans="1:40" ht="12.75">
      <c r="A16" s="23">
        <v>10</v>
      </c>
      <c r="B16" s="167">
        <f>IF('Gage R&amp;R'!F13&gt;0,'Gage R&amp;R'!F13,"")</f>
        <v>25</v>
      </c>
      <c r="C16" s="167">
        <f>IF('Gage R&amp;R'!G13&gt;0,'Gage R&amp;R'!G13,"")</f>
        <v>23</v>
      </c>
      <c r="D16" s="167">
        <f>IF('Gage R&amp;R'!J13&gt;0,'Gage R&amp;R'!J13,"")</f>
        <v>26</v>
      </c>
      <c r="E16" s="167">
        <f>IF('Gage R&amp;R'!K13&gt;0,'Gage R&amp;R'!K13,"")</f>
        <v>25</v>
      </c>
      <c r="F16" s="167">
        <f>IF('Gage R&amp;R'!N13&gt;0,'Gage R&amp;R'!N13,"")</f>
        <v>24</v>
      </c>
      <c r="G16" s="167">
        <f>IF('Gage R&amp;R'!O13&gt;0,'Gage R&amp;R'!O13,"")</f>
        <v>25</v>
      </c>
      <c r="H16" s="167">
        <f>IF('Gage R&amp;R'!R13&gt;0,'Gage R&amp;R'!R13,"")</f>
      </c>
      <c r="I16" s="170">
        <f>IF('Gage R&amp;R'!S13&gt;0,'Gage R&amp;R'!S13,"")</f>
      </c>
      <c r="J16" s="170">
        <f>IF('Gage R&amp;R'!V13&gt;0,'Gage R&amp;R'!V13,"")</f>
      </c>
      <c r="K16" s="170">
        <f>IF('Gage R&amp;R'!W13&gt;0,'Gage R&amp;R'!W13,"")</f>
      </c>
      <c r="L16" s="170">
        <f>IF('Gage R&amp;R'!Z13&gt;0,'Gage R&amp;R'!Z13,"")</f>
      </c>
      <c r="M16" s="171">
        <f>IF('Gage R&amp;R'!AA13&gt;0,'Gage R&amp;R'!AA13,"")</f>
      </c>
      <c r="N16" s="29">
        <f t="shared" si="0"/>
        <v>6</v>
      </c>
      <c r="O16" s="31">
        <f t="shared" si="1"/>
        <v>24.666666666666668</v>
      </c>
      <c r="P16" s="34">
        <f t="shared" si="2"/>
        <v>3</v>
      </c>
      <c r="Q16" s="33">
        <f t="shared" si="24"/>
        <v>1.0327955589886446</v>
      </c>
      <c r="R16" s="63"/>
      <c r="S16" s="93">
        <f t="shared" si="3"/>
        <v>20.920900000000003</v>
      </c>
      <c r="T16" s="94">
        <f t="shared" si="4"/>
        <v>21.355600000000003</v>
      </c>
      <c r="U16" s="95">
        <f t="shared" si="5"/>
        <v>21.790300000000002</v>
      </c>
      <c r="V16" s="96">
        <f t="shared" si="6"/>
        <v>22.225</v>
      </c>
      <c r="W16" s="94">
        <f t="shared" si="7"/>
        <v>22.6597</v>
      </c>
      <c r="X16" s="95">
        <f t="shared" si="8"/>
        <v>23.0944</v>
      </c>
      <c r="Y16" s="97">
        <f t="shared" si="9"/>
        <v>23.5291</v>
      </c>
      <c r="Z16" s="93">
        <f t="shared" si="10"/>
        <v>0</v>
      </c>
      <c r="AA16" s="94">
        <f t="shared" si="11"/>
        <v>0.9</v>
      </c>
      <c r="AB16" s="95">
        <f t="shared" si="12"/>
        <v>1.8</v>
      </c>
      <c r="AC16" s="96">
        <f t="shared" si="13"/>
        <v>2.7</v>
      </c>
      <c r="AD16" s="94">
        <f t="shared" si="14"/>
        <v>3.6036</v>
      </c>
      <c r="AE16" s="95">
        <f t="shared" si="15"/>
        <v>4.5072</v>
      </c>
      <c r="AF16" s="97">
        <f t="shared" si="16"/>
        <v>5.4108</v>
      </c>
      <c r="AG16" s="93">
        <f t="shared" si="17"/>
        <v>0</v>
      </c>
      <c r="AH16" s="94">
        <f t="shared" si="18"/>
        <v>0</v>
      </c>
      <c r="AI16" s="95">
        <f t="shared" si="19"/>
        <v>0</v>
      </c>
      <c r="AJ16" s="96">
        <f t="shared" si="20"/>
        <v>0</v>
      </c>
      <c r="AK16" s="98">
        <f t="shared" si="21"/>
        <v>0</v>
      </c>
      <c r="AL16" s="99">
        <f t="shared" si="22"/>
        <v>0</v>
      </c>
      <c r="AM16" s="97">
        <f t="shared" si="23"/>
        <v>0</v>
      </c>
      <c r="AN16" s="57"/>
    </row>
    <row r="17" spans="1:40" ht="12.75">
      <c r="A17" s="23">
        <v>11</v>
      </c>
      <c r="B17" s="167">
        <f>IF('Gage R&amp;R'!F14&gt;0,'Gage R&amp;R'!F14,"")</f>
        <v>21</v>
      </c>
      <c r="C17" s="167">
        <f>IF('Gage R&amp;R'!G14&gt;0,'Gage R&amp;R'!G14,"")</f>
        <v>20</v>
      </c>
      <c r="D17" s="167">
        <f>IF('Gage R&amp;R'!J14&gt;0,'Gage R&amp;R'!J14,"")</f>
        <v>20</v>
      </c>
      <c r="E17" s="167">
        <f>IF('Gage R&amp;R'!K14&gt;0,'Gage R&amp;R'!K14,"")</f>
        <v>20</v>
      </c>
      <c r="F17" s="167">
        <f>IF('Gage R&amp;R'!N14&gt;0,'Gage R&amp;R'!N14,"")</f>
        <v>21</v>
      </c>
      <c r="G17" s="167">
        <f>IF('Gage R&amp;R'!O14&gt;0,'Gage R&amp;R'!O14,"")</f>
        <v>20</v>
      </c>
      <c r="H17" s="167">
        <f>IF('Gage R&amp;R'!R14&gt;0,'Gage R&amp;R'!R14,"")</f>
      </c>
      <c r="I17" s="170">
        <f>IF('Gage R&amp;R'!S14&gt;0,'Gage R&amp;R'!S14,"")</f>
      </c>
      <c r="J17" s="170">
        <f>IF('Gage R&amp;R'!V14&gt;0,'Gage R&amp;R'!V14,"")</f>
      </c>
      <c r="K17" s="170">
        <f>IF('Gage R&amp;R'!W14&gt;0,'Gage R&amp;R'!W14,"")</f>
      </c>
      <c r="L17" s="170">
        <f>IF('Gage R&amp;R'!Z14&gt;0,'Gage R&amp;R'!Z14,"")</f>
      </c>
      <c r="M17" s="171">
        <f>IF('Gage R&amp;R'!AA14&gt;0,'Gage R&amp;R'!AA14,"")</f>
      </c>
      <c r="N17" s="29">
        <f t="shared" si="0"/>
        <v>6</v>
      </c>
      <c r="O17" s="31">
        <f t="shared" si="1"/>
        <v>20.333333333333332</v>
      </c>
      <c r="P17" s="34">
        <f t="shared" si="2"/>
        <v>1</v>
      </c>
      <c r="Q17" s="33">
        <f t="shared" si="24"/>
        <v>0.5163977794943222</v>
      </c>
      <c r="R17" s="63"/>
      <c r="S17" s="93">
        <f t="shared" si="3"/>
        <v>20.920900000000003</v>
      </c>
      <c r="T17" s="94">
        <f t="shared" si="4"/>
        <v>21.355600000000003</v>
      </c>
      <c r="U17" s="95">
        <f t="shared" si="5"/>
        <v>21.790300000000002</v>
      </c>
      <c r="V17" s="96">
        <f t="shared" si="6"/>
        <v>22.225</v>
      </c>
      <c r="W17" s="94">
        <f t="shared" si="7"/>
        <v>22.6597</v>
      </c>
      <c r="X17" s="95">
        <f t="shared" si="8"/>
        <v>23.0944</v>
      </c>
      <c r="Y17" s="97">
        <f t="shared" si="9"/>
        <v>23.5291</v>
      </c>
      <c r="Z17" s="93">
        <f t="shared" si="10"/>
        <v>0</v>
      </c>
      <c r="AA17" s="94">
        <f t="shared" si="11"/>
        <v>0.9</v>
      </c>
      <c r="AB17" s="95">
        <f t="shared" si="12"/>
        <v>1.8</v>
      </c>
      <c r="AC17" s="96">
        <f t="shared" si="13"/>
        <v>2.7</v>
      </c>
      <c r="AD17" s="94">
        <f t="shared" si="14"/>
        <v>3.6036</v>
      </c>
      <c r="AE17" s="95">
        <f t="shared" si="15"/>
        <v>4.5072</v>
      </c>
      <c r="AF17" s="97">
        <f t="shared" si="16"/>
        <v>5.4108</v>
      </c>
      <c r="AG17" s="93">
        <f t="shared" si="17"/>
        <v>0</v>
      </c>
      <c r="AH17" s="94">
        <f t="shared" si="18"/>
        <v>0</v>
      </c>
      <c r="AI17" s="95">
        <f t="shared" si="19"/>
        <v>0</v>
      </c>
      <c r="AJ17" s="96">
        <f t="shared" si="20"/>
        <v>0</v>
      </c>
      <c r="AK17" s="98">
        <f t="shared" si="21"/>
        <v>0</v>
      </c>
      <c r="AL17" s="99">
        <f t="shared" si="22"/>
        <v>0</v>
      </c>
      <c r="AM17" s="97">
        <f t="shared" si="23"/>
        <v>0</v>
      </c>
      <c r="AN17" s="57"/>
    </row>
    <row r="18" spans="1:40" ht="12.75">
      <c r="A18" s="23">
        <v>12</v>
      </c>
      <c r="B18" s="167">
        <f>IF('Gage R&amp;R'!F15&gt;0,'Gage R&amp;R'!F15,"")</f>
        <v>18</v>
      </c>
      <c r="C18" s="167">
        <f>IF('Gage R&amp;R'!G15&gt;0,'Gage R&amp;R'!G15,"")</f>
        <v>19</v>
      </c>
      <c r="D18" s="167">
        <f>IF('Gage R&amp;R'!J15&gt;0,'Gage R&amp;R'!J15,"")</f>
        <v>17</v>
      </c>
      <c r="E18" s="167">
        <f>IF('Gage R&amp;R'!K15&gt;0,'Gage R&amp;R'!K15,"")</f>
        <v>19</v>
      </c>
      <c r="F18" s="167">
        <f>IF('Gage R&amp;R'!N15&gt;0,'Gage R&amp;R'!N15,"")</f>
        <v>18</v>
      </c>
      <c r="G18" s="167">
        <f>IF('Gage R&amp;R'!O15&gt;0,'Gage R&amp;R'!O15,"")</f>
        <v>19</v>
      </c>
      <c r="H18" s="167">
        <f>IF('Gage R&amp;R'!R15&gt;0,'Gage R&amp;R'!R15,"")</f>
      </c>
      <c r="I18" s="170">
        <f>IF('Gage R&amp;R'!S15&gt;0,'Gage R&amp;R'!S15,"")</f>
      </c>
      <c r="J18" s="170">
        <f>IF('Gage R&amp;R'!V15&gt;0,'Gage R&amp;R'!V15,"")</f>
      </c>
      <c r="K18" s="170">
        <f>IF('Gage R&amp;R'!W15&gt;0,'Gage R&amp;R'!W15,"")</f>
      </c>
      <c r="L18" s="170">
        <f>IF('Gage R&amp;R'!Z15&gt;0,'Gage R&amp;R'!Z15,"")</f>
      </c>
      <c r="M18" s="171">
        <f>IF('Gage R&amp;R'!AA15&gt;0,'Gage R&amp;R'!AA15,"")</f>
      </c>
      <c r="N18" s="29">
        <f t="shared" si="0"/>
        <v>6</v>
      </c>
      <c r="O18" s="31">
        <f t="shared" si="1"/>
        <v>18.333333333333332</v>
      </c>
      <c r="P18" s="34">
        <f t="shared" si="2"/>
        <v>2</v>
      </c>
      <c r="Q18" s="33">
        <f t="shared" si="24"/>
        <v>0.816496580927726</v>
      </c>
      <c r="R18" s="63"/>
      <c r="S18" s="93">
        <f t="shared" si="3"/>
        <v>20.920900000000003</v>
      </c>
      <c r="T18" s="94">
        <f t="shared" si="4"/>
        <v>21.355600000000003</v>
      </c>
      <c r="U18" s="95">
        <f t="shared" si="5"/>
        <v>21.790300000000002</v>
      </c>
      <c r="V18" s="96">
        <f t="shared" si="6"/>
        <v>22.225</v>
      </c>
      <c r="W18" s="94">
        <f t="shared" si="7"/>
        <v>22.6597</v>
      </c>
      <c r="X18" s="95">
        <f t="shared" si="8"/>
        <v>23.0944</v>
      </c>
      <c r="Y18" s="97">
        <f t="shared" si="9"/>
        <v>23.5291</v>
      </c>
      <c r="Z18" s="93">
        <f t="shared" si="10"/>
        <v>0</v>
      </c>
      <c r="AA18" s="94">
        <f t="shared" si="11"/>
        <v>0.9</v>
      </c>
      <c r="AB18" s="95">
        <f t="shared" si="12"/>
        <v>1.8</v>
      </c>
      <c r="AC18" s="96">
        <f t="shared" si="13"/>
        <v>2.7</v>
      </c>
      <c r="AD18" s="94">
        <f t="shared" si="14"/>
        <v>3.6036</v>
      </c>
      <c r="AE18" s="95">
        <f t="shared" si="15"/>
        <v>4.5072</v>
      </c>
      <c r="AF18" s="97">
        <f t="shared" si="16"/>
        <v>5.4108</v>
      </c>
      <c r="AG18" s="93">
        <f t="shared" si="17"/>
        <v>0</v>
      </c>
      <c r="AH18" s="94">
        <f t="shared" si="18"/>
        <v>0</v>
      </c>
      <c r="AI18" s="95">
        <f t="shared" si="19"/>
        <v>0</v>
      </c>
      <c r="AJ18" s="96">
        <f t="shared" si="20"/>
        <v>0</v>
      </c>
      <c r="AK18" s="98">
        <f t="shared" si="21"/>
        <v>0</v>
      </c>
      <c r="AL18" s="99">
        <f t="shared" si="22"/>
        <v>0</v>
      </c>
      <c r="AM18" s="97">
        <f t="shared" si="23"/>
        <v>0</v>
      </c>
      <c r="AN18" s="57"/>
    </row>
    <row r="19" spans="1:40" ht="12.75">
      <c r="A19" s="23">
        <v>13</v>
      </c>
      <c r="B19" s="167">
        <f>IF('Gage R&amp;R'!F16&gt;0,'Gage R&amp;R'!F16,"")</f>
        <v>23</v>
      </c>
      <c r="C19" s="167">
        <f>IF('Gage R&amp;R'!G16&gt;0,'Gage R&amp;R'!G16,"")</f>
        <v>25</v>
      </c>
      <c r="D19" s="167">
        <f>IF('Gage R&amp;R'!J16&gt;0,'Gage R&amp;R'!J16,"")</f>
        <v>25</v>
      </c>
      <c r="E19" s="167">
        <f>IF('Gage R&amp;R'!K16&gt;0,'Gage R&amp;R'!K16,"")</f>
        <v>25</v>
      </c>
      <c r="F19" s="167">
        <f>IF('Gage R&amp;R'!N16&gt;0,'Gage R&amp;R'!N16,"")</f>
        <v>25</v>
      </c>
      <c r="G19" s="167">
        <f>IF('Gage R&amp;R'!O16&gt;0,'Gage R&amp;R'!O16,"")</f>
        <v>25</v>
      </c>
      <c r="H19" s="167">
        <f>IF('Gage R&amp;R'!R16&gt;0,'Gage R&amp;R'!R16,"")</f>
      </c>
      <c r="I19" s="170">
        <f>IF('Gage R&amp;R'!S16&gt;0,'Gage R&amp;R'!S16,"")</f>
      </c>
      <c r="J19" s="170">
        <f>IF('Gage R&amp;R'!V16&gt;0,'Gage R&amp;R'!V16,"")</f>
      </c>
      <c r="K19" s="170">
        <f>IF('Gage R&amp;R'!W16&gt;0,'Gage R&amp;R'!W16,"")</f>
      </c>
      <c r="L19" s="170">
        <f>IF('Gage R&amp;R'!Z16&gt;0,'Gage R&amp;R'!Z16,"")</f>
      </c>
      <c r="M19" s="171">
        <f>IF('Gage R&amp;R'!AA16&gt;0,'Gage R&amp;R'!AA16,"")</f>
      </c>
      <c r="N19" s="29">
        <f t="shared" si="0"/>
        <v>6</v>
      </c>
      <c r="O19" s="31">
        <f t="shared" si="1"/>
        <v>24.666666666666668</v>
      </c>
      <c r="P19" s="34">
        <f t="shared" si="2"/>
        <v>2</v>
      </c>
      <c r="Q19" s="33">
        <f t="shared" si="24"/>
        <v>0.816496580927726</v>
      </c>
      <c r="R19" s="63"/>
      <c r="S19" s="93">
        <f t="shared" si="3"/>
        <v>20.920900000000003</v>
      </c>
      <c r="T19" s="94">
        <f t="shared" si="4"/>
        <v>21.355600000000003</v>
      </c>
      <c r="U19" s="95">
        <f t="shared" si="5"/>
        <v>21.790300000000002</v>
      </c>
      <c r="V19" s="96">
        <f t="shared" si="6"/>
        <v>22.225</v>
      </c>
      <c r="W19" s="94">
        <f t="shared" si="7"/>
        <v>22.6597</v>
      </c>
      <c r="X19" s="95">
        <f t="shared" si="8"/>
        <v>23.0944</v>
      </c>
      <c r="Y19" s="97">
        <f t="shared" si="9"/>
        <v>23.5291</v>
      </c>
      <c r="Z19" s="93">
        <f t="shared" si="10"/>
        <v>0</v>
      </c>
      <c r="AA19" s="94">
        <f t="shared" si="11"/>
        <v>0.9</v>
      </c>
      <c r="AB19" s="95">
        <f t="shared" si="12"/>
        <v>1.8</v>
      </c>
      <c r="AC19" s="96">
        <f t="shared" si="13"/>
        <v>2.7</v>
      </c>
      <c r="AD19" s="94">
        <f t="shared" si="14"/>
        <v>3.6036</v>
      </c>
      <c r="AE19" s="95">
        <f t="shared" si="15"/>
        <v>4.5072</v>
      </c>
      <c r="AF19" s="97">
        <f t="shared" si="16"/>
        <v>5.4108</v>
      </c>
      <c r="AG19" s="93">
        <f t="shared" si="17"/>
        <v>0</v>
      </c>
      <c r="AH19" s="94">
        <f t="shared" si="18"/>
        <v>0</v>
      </c>
      <c r="AI19" s="95">
        <f t="shared" si="19"/>
        <v>0</v>
      </c>
      <c r="AJ19" s="96">
        <f t="shared" si="20"/>
        <v>0</v>
      </c>
      <c r="AK19" s="98">
        <f t="shared" si="21"/>
        <v>0</v>
      </c>
      <c r="AL19" s="99">
        <f t="shared" si="22"/>
        <v>0</v>
      </c>
      <c r="AM19" s="97">
        <f t="shared" si="23"/>
        <v>0</v>
      </c>
      <c r="AN19" s="57"/>
    </row>
    <row r="20" spans="1:40" ht="12.75">
      <c r="A20" s="23">
        <v>14</v>
      </c>
      <c r="B20" s="167">
        <f>IF('Gage R&amp;R'!F17&gt;0,'Gage R&amp;R'!F17,"")</f>
        <v>24</v>
      </c>
      <c r="C20" s="167">
        <f>IF('Gage R&amp;R'!G17&gt;0,'Gage R&amp;R'!G17,"")</f>
        <v>24</v>
      </c>
      <c r="D20" s="167">
        <f>IF('Gage R&amp;R'!J17&gt;0,'Gage R&amp;R'!J17,"")</f>
        <v>23</v>
      </c>
      <c r="E20" s="167">
        <f>IF('Gage R&amp;R'!K17&gt;0,'Gage R&amp;R'!K17,"")</f>
        <v>25</v>
      </c>
      <c r="F20" s="167">
        <f>IF('Gage R&amp;R'!N17&gt;0,'Gage R&amp;R'!N17,"")</f>
        <v>24</v>
      </c>
      <c r="G20" s="167">
        <f>IF('Gage R&amp;R'!O17&gt;0,'Gage R&amp;R'!O17,"")</f>
        <v>25</v>
      </c>
      <c r="H20" s="167">
        <f>IF('Gage R&amp;R'!R17&gt;0,'Gage R&amp;R'!R17,"")</f>
      </c>
      <c r="I20" s="170">
        <f>IF('Gage R&amp;R'!S17&gt;0,'Gage R&amp;R'!S17,"")</f>
      </c>
      <c r="J20" s="170">
        <f>IF('Gage R&amp;R'!V17&gt;0,'Gage R&amp;R'!V17,"")</f>
      </c>
      <c r="K20" s="170">
        <f>IF('Gage R&amp;R'!W17&gt;0,'Gage R&amp;R'!W17,"")</f>
      </c>
      <c r="L20" s="170">
        <f>IF('Gage R&amp;R'!Z17&gt;0,'Gage R&amp;R'!Z17,"")</f>
      </c>
      <c r="M20" s="171">
        <f>IF('Gage R&amp;R'!AA17&gt;0,'Gage R&amp;R'!AA17,"")</f>
      </c>
      <c r="N20" s="29">
        <f t="shared" si="0"/>
        <v>6</v>
      </c>
      <c r="O20" s="31">
        <f t="shared" si="1"/>
        <v>24.166666666666668</v>
      </c>
      <c r="P20" s="34">
        <f t="shared" si="2"/>
        <v>2</v>
      </c>
      <c r="Q20" s="33">
        <f t="shared" si="24"/>
        <v>0.752772652709081</v>
      </c>
      <c r="R20" s="63"/>
      <c r="S20" s="93">
        <f t="shared" si="3"/>
        <v>20.920900000000003</v>
      </c>
      <c r="T20" s="94">
        <f t="shared" si="4"/>
        <v>21.355600000000003</v>
      </c>
      <c r="U20" s="95">
        <f t="shared" si="5"/>
        <v>21.790300000000002</v>
      </c>
      <c r="V20" s="96">
        <f t="shared" si="6"/>
        <v>22.225</v>
      </c>
      <c r="W20" s="94">
        <f t="shared" si="7"/>
        <v>22.6597</v>
      </c>
      <c r="X20" s="95">
        <f t="shared" si="8"/>
        <v>23.0944</v>
      </c>
      <c r="Y20" s="97">
        <f t="shared" si="9"/>
        <v>23.5291</v>
      </c>
      <c r="Z20" s="93">
        <f t="shared" si="10"/>
        <v>0</v>
      </c>
      <c r="AA20" s="94">
        <f t="shared" si="11"/>
        <v>0.9</v>
      </c>
      <c r="AB20" s="95">
        <f t="shared" si="12"/>
        <v>1.8</v>
      </c>
      <c r="AC20" s="96">
        <f t="shared" si="13"/>
        <v>2.7</v>
      </c>
      <c r="AD20" s="94">
        <f t="shared" si="14"/>
        <v>3.6036</v>
      </c>
      <c r="AE20" s="95">
        <f t="shared" si="15"/>
        <v>4.5072</v>
      </c>
      <c r="AF20" s="97">
        <f t="shared" si="16"/>
        <v>5.4108</v>
      </c>
      <c r="AG20" s="93">
        <f t="shared" si="17"/>
        <v>0</v>
      </c>
      <c r="AH20" s="94">
        <f t="shared" si="18"/>
        <v>0</v>
      </c>
      <c r="AI20" s="95">
        <f t="shared" si="19"/>
        <v>0</v>
      </c>
      <c r="AJ20" s="96">
        <f t="shared" si="20"/>
        <v>0</v>
      </c>
      <c r="AK20" s="98">
        <f t="shared" si="21"/>
        <v>0</v>
      </c>
      <c r="AL20" s="99">
        <f t="shared" si="22"/>
        <v>0</v>
      </c>
      <c r="AM20" s="97">
        <f t="shared" si="23"/>
        <v>0</v>
      </c>
      <c r="AN20" s="57"/>
    </row>
    <row r="21" spans="1:40" ht="12.75">
      <c r="A21" s="23">
        <v>15</v>
      </c>
      <c r="B21" s="167">
        <f>IF('Gage R&amp;R'!F18&gt;0,'Gage R&amp;R'!F18,"")</f>
        <v>29</v>
      </c>
      <c r="C21" s="167">
        <f>IF('Gage R&amp;R'!G18&gt;0,'Gage R&amp;R'!G18,"")</f>
        <v>30</v>
      </c>
      <c r="D21" s="167">
        <f>IF('Gage R&amp;R'!J18&gt;0,'Gage R&amp;R'!J18,"")</f>
        <v>30</v>
      </c>
      <c r="E21" s="167">
        <f>IF('Gage R&amp;R'!K18&gt;0,'Gage R&amp;R'!K18,"")</f>
        <v>28</v>
      </c>
      <c r="F21" s="167">
        <f>IF('Gage R&amp;R'!N18&gt;0,'Gage R&amp;R'!N18,"")</f>
        <v>21</v>
      </c>
      <c r="G21" s="167">
        <f>IF('Gage R&amp;R'!O18&gt;0,'Gage R&amp;R'!O18,"")</f>
        <v>20</v>
      </c>
      <c r="H21" s="167">
        <f>IF('Gage R&amp;R'!R18&gt;0,'Gage R&amp;R'!R18,"")</f>
      </c>
      <c r="I21" s="170">
        <f>IF('Gage R&amp;R'!S18&gt;0,'Gage R&amp;R'!S18,"")</f>
      </c>
      <c r="J21" s="170">
        <f>IF('Gage R&amp;R'!V18&gt;0,'Gage R&amp;R'!V18,"")</f>
      </c>
      <c r="K21" s="170">
        <f>IF('Gage R&amp;R'!W18&gt;0,'Gage R&amp;R'!W18,"")</f>
      </c>
      <c r="L21" s="170">
        <f>IF('Gage R&amp;R'!Z18&gt;0,'Gage R&amp;R'!Z18,"")</f>
      </c>
      <c r="M21" s="171">
        <f>IF('Gage R&amp;R'!AA18&gt;0,'Gage R&amp;R'!AA18,"")</f>
      </c>
      <c r="N21" s="29">
        <f t="shared" si="0"/>
        <v>6</v>
      </c>
      <c r="O21" s="31">
        <f t="shared" si="1"/>
        <v>26.333333333333332</v>
      </c>
      <c r="P21" s="34">
        <f t="shared" si="2"/>
        <v>10</v>
      </c>
      <c r="Q21" s="33">
        <f t="shared" si="24"/>
        <v>4.589843860815595</v>
      </c>
      <c r="R21" s="63"/>
      <c r="S21" s="93">
        <f t="shared" si="3"/>
        <v>20.920900000000003</v>
      </c>
      <c r="T21" s="94">
        <f t="shared" si="4"/>
        <v>21.355600000000003</v>
      </c>
      <c r="U21" s="95">
        <f t="shared" si="5"/>
        <v>21.790300000000002</v>
      </c>
      <c r="V21" s="96">
        <f t="shared" si="6"/>
        <v>22.225</v>
      </c>
      <c r="W21" s="94">
        <f t="shared" si="7"/>
        <v>22.6597</v>
      </c>
      <c r="X21" s="95">
        <f t="shared" si="8"/>
        <v>23.0944</v>
      </c>
      <c r="Y21" s="97">
        <f t="shared" si="9"/>
        <v>23.5291</v>
      </c>
      <c r="Z21" s="93">
        <f t="shared" si="10"/>
        <v>0</v>
      </c>
      <c r="AA21" s="94">
        <f t="shared" si="11"/>
        <v>0.9</v>
      </c>
      <c r="AB21" s="95">
        <f t="shared" si="12"/>
        <v>1.8</v>
      </c>
      <c r="AC21" s="96">
        <f t="shared" si="13"/>
        <v>2.7</v>
      </c>
      <c r="AD21" s="94">
        <f t="shared" si="14"/>
        <v>3.6036</v>
      </c>
      <c r="AE21" s="95">
        <f t="shared" si="15"/>
        <v>4.5072</v>
      </c>
      <c r="AF21" s="97">
        <f t="shared" si="16"/>
        <v>5.4108</v>
      </c>
      <c r="AG21" s="93">
        <f t="shared" si="17"/>
        <v>0</v>
      </c>
      <c r="AH21" s="94">
        <f t="shared" si="18"/>
        <v>0</v>
      </c>
      <c r="AI21" s="95">
        <f t="shared" si="19"/>
        <v>0</v>
      </c>
      <c r="AJ21" s="96">
        <f t="shared" si="20"/>
        <v>0</v>
      </c>
      <c r="AK21" s="98">
        <f t="shared" si="21"/>
        <v>0</v>
      </c>
      <c r="AL21" s="99">
        <f t="shared" si="22"/>
        <v>0</v>
      </c>
      <c r="AM21" s="97">
        <f t="shared" si="23"/>
        <v>0</v>
      </c>
      <c r="AN21" s="57"/>
    </row>
    <row r="22" spans="1:40" ht="12.75">
      <c r="A22" s="23">
        <v>16</v>
      </c>
      <c r="B22" s="167">
        <f>IF('Gage R&amp;R'!F19&gt;0,'Gage R&amp;R'!F19,"")</f>
        <v>26</v>
      </c>
      <c r="C22" s="167">
        <f>IF('Gage R&amp;R'!G19&gt;0,'Gage R&amp;R'!G19,"")</f>
        <v>26</v>
      </c>
      <c r="D22" s="167">
        <f>IF('Gage R&amp;R'!J19&gt;0,'Gage R&amp;R'!J19,"")</f>
        <v>25</v>
      </c>
      <c r="E22" s="167">
        <f>IF('Gage R&amp;R'!K19&gt;0,'Gage R&amp;R'!K19,"")</f>
        <v>26</v>
      </c>
      <c r="F22" s="167">
        <f>IF('Gage R&amp;R'!N19&gt;0,'Gage R&amp;R'!N19,"")</f>
        <v>25</v>
      </c>
      <c r="G22" s="167">
        <f>IF('Gage R&amp;R'!O19&gt;0,'Gage R&amp;R'!O19,"")</f>
        <v>27</v>
      </c>
      <c r="H22" s="167">
        <f>IF('Gage R&amp;R'!R19&gt;0,'Gage R&amp;R'!R19,"")</f>
      </c>
      <c r="I22" s="170">
        <f>IF('Gage R&amp;R'!S19&gt;0,'Gage R&amp;R'!S19,"")</f>
      </c>
      <c r="J22" s="170">
        <f>IF('Gage R&amp;R'!V19&gt;0,'Gage R&amp;R'!V19,"")</f>
      </c>
      <c r="K22" s="170">
        <f>IF('Gage R&amp;R'!W19&gt;0,'Gage R&amp;R'!W19,"")</f>
      </c>
      <c r="L22" s="170">
        <f>IF('Gage R&amp;R'!Z19&gt;0,'Gage R&amp;R'!Z19,"")</f>
      </c>
      <c r="M22" s="171">
        <f>IF('Gage R&amp;R'!AA19&gt;0,'Gage R&amp;R'!AA19,"")</f>
      </c>
      <c r="N22" s="29">
        <f t="shared" si="0"/>
        <v>6</v>
      </c>
      <c r="O22" s="31">
        <f t="shared" si="1"/>
        <v>25.833333333333332</v>
      </c>
      <c r="P22" s="34">
        <f t="shared" si="2"/>
        <v>2</v>
      </c>
      <c r="Q22" s="33">
        <f t="shared" si="24"/>
        <v>0.752772652709081</v>
      </c>
      <c r="R22" s="63"/>
      <c r="S22" s="93">
        <f t="shared" si="3"/>
        <v>20.920900000000003</v>
      </c>
      <c r="T22" s="94">
        <f t="shared" si="4"/>
        <v>21.355600000000003</v>
      </c>
      <c r="U22" s="95">
        <f t="shared" si="5"/>
        <v>21.790300000000002</v>
      </c>
      <c r="V22" s="96">
        <f t="shared" si="6"/>
        <v>22.225</v>
      </c>
      <c r="W22" s="94">
        <f t="shared" si="7"/>
        <v>22.6597</v>
      </c>
      <c r="X22" s="95">
        <f t="shared" si="8"/>
        <v>23.0944</v>
      </c>
      <c r="Y22" s="97">
        <f t="shared" si="9"/>
        <v>23.5291</v>
      </c>
      <c r="Z22" s="93">
        <f t="shared" si="10"/>
        <v>0</v>
      </c>
      <c r="AA22" s="94">
        <f t="shared" si="11"/>
        <v>0.9</v>
      </c>
      <c r="AB22" s="95">
        <f t="shared" si="12"/>
        <v>1.8</v>
      </c>
      <c r="AC22" s="96">
        <f t="shared" si="13"/>
        <v>2.7</v>
      </c>
      <c r="AD22" s="94">
        <f t="shared" si="14"/>
        <v>3.6036</v>
      </c>
      <c r="AE22" s="95">
        <f t="shared" si="15"/>
        <v>4.5072</v>
      </c>
      <c r="AF22" s="97">
        <f t="shared" si="16"/>
        <v>5.4108</v>
      </c>
      <c r="AG22" s="93">
        <f t="shared" si="17"/>
        <v>0</v>
      </c>
      <c r="AH22" s="94">
        <f t="shared" si="18"/>
        <v>0</v>
      </c>
      <c r="AI22" s="95">
        <f t="shared" si="19"/>
        <v>0</v>
      </c>
      <c r="AJ22" s="96">
        <f t="shared" si="20"/>
        <v>0</v>
      </c>
      <c r="AK22" s="98">
        <f t="shared" si="21"/>
        <v>0</v>
      </c>
      <c r="AL22" s="99">
        <f t="shared" si="22"/>
        <v>0</v>
      </c>
      <c r="AM22" s="97">
        <f t="shared" si="23"/>
        <v>0</v>
      </c>
      <c r="AN22" s="57"/>
    </row>
    <row r="23" spans="1:40" ht="12.75">
      <c r="A23" s="23">
        <v>17</v>
      </c>
      <c r="B23" s="167">
        <f>IF('Gage R&amp;R'!F20&gt;0,'Gage R&amp;R'!F20,"")</f>
        <v>20</v>
      </c>
      <c r="C23" s="167">
        <f>IF('Gage R&amp;R'!G20&gt;0,'Gage R&amp;R'!G20,"")</f>
        <v>20</v>
      </c>
      <c r="D23" s="167">
        <f>IF('Gage R&amp;R'!J20&gt;0,'Gage R&amp;R'!J20,"")</f>
        <v>19</v>
      </c>
      <c r="E23" s="167">
        <f>IF('Gage R&amp;R'!K20&gt;0,'Gage R&amp;R'!K20,"")</f>
        <v>20</v>
      </c>
      <c r="F23" s="167">
        <f>IF('Gage R&amp;R'!N20&gt;0,'Gage R&amp;R'!N20,"")</f>
        <v>20</v>
      </c>
      <c r="G23" s="167">
        <f>IF('Gage R&amp;R'!O20&gt;0,'Gage R&amp;R'!O20,"")</f>
        <v>20</v>
      </c>
      <c r="H23" s="167">
        <f>IF('Gage R&amp;R'!R20&gt;0,'Gage R&amp;R'!R20,"")</f>
      </c>
      <c r="I23" s="170">
        <f>IF('Gage R&amp;R'!S20&gt;0,'Gage R&amp;R'!S20,"")</f>
      </c>
      <c r="J23" s="170">
        <f>IF('Gage R&amp;R'!V20&gt;0,'Gage R&amp;R'!V20,"")</f>
      </c>
      <c r="K23" s="170">
        <f>IF('Gage R&amp;R'!W20&gt;0,'Gage R&amp;R'!W20,"")</f>
      </c>
      <c r="L23" s="170">
        <f>IF('Gage R&amp;R'!Z20&gt;0,'Gage R&amp;R'!Z20,"")</f>
      </c>
      <c r="M23" s="171">
        <f>IF('Gage R&amp;R'!AA20&gt;0,'Gage R&amp;R'!AA20,"")</f>
      </c>
      <c r="N23" s="29">
        <f t="shared" si="0"/>
        <v>6</v>
      </c>
      <c r="O23" s="31">
        <f t="shared" si="1"/>
        <v>19.833333333333332</v>
      </c>
      <c r="P23" s="34">
        <f t="shared" si="2"/>
        <v>1</v>
      </c>
      <c r="Q23" s="33">
        <f t="shared" si="24"/>
        <v>0.40824829046386296</v>
      </c>
      <c r="R23" s="63"/>
      <c r="S23" s="93">
        <f t="shared" si="3"/>
        <v>20.920900000000003</v>
      </c>
      <c r="T23" s="94">
        <f t="shared" si="4"/>
        <v>21.355600000000003</v>
      </c>
      <c r="U23" s="95">
        <f t="shared" si="5"/>
        <v>21.790300000000002</v>
      </c>
      <c r="V23" s="96">
        <f t="shared" si="6"/>
        <v>22.225</v>
      </c>
      <c r="W23" s="94">
        <f t="shared" si="7"/>
        <v>22.6597</v>
      </c>
      <c r="X23" s="95">
        <f t="shared" si="8"/>
        <v>23.0944</v>
      </c>
      <c r="Y23" s="97">
        <f t="shared" si="9"/>
        <v>23.5291</v>
      </c>
      <c r="Z23" s="93">
        <f t="shared" si="10"/>
        <v>0</v>
      </c>
      <c r="AA23" s="94">
        <f t="shared" si="11"/>
        <v>0.9</v>
      </c>
      <c r="AB23" s="95">
        <f t="shared" si="12"/>
        <v>1.8</v>
      </c>
      <c r="AC23" s="96">
        <f t="shared" si="13"/>
        <v>2.7</v>
      </c>
      <c r="AD23" s="94">
        <f t="shared" si="14"/>
        <v>3.6036</v>
      </c>
      <c r="AE23" s="95">
        <f t="shared" si="15"/>
        <v>4.5072</v>
      </c>
      <c r="AF23" s="97">
        <f t="shared" si="16"/>
        <v>5.4108</v>
      </c>
      <c r="AG23" s="93">
        <f t="shared" si="17"/>
        <v>0</v>
      </c>
      <c r="AH23" s="94">
        <f t="shared" si="18"/>
        <v>0</v>
      </c>
      <c r="AI23" s="95">
        <f t="shared" si="19"/>
        <v>0</v>
      </c>
      <c r="AJ23" s="96">
        <f t="shared" si="20"/>
        <v>0</v>
      </c>
      <c r="AK23" s="98">
        <f t="shared" si="21"/>
        <v>0</v>
      </c>
      <c r="AL23" s="99">
        <f t="shared" si="22"/>
        <v>0</v>
      </c>
      <c r="AM23" s="97">
        <f t="shared" si="23"/>
        <v>0</v>
      </c>
      <c r="AN23" s="57"/>
    </row>
    <row r="24" spans="1:40" ht="12.75">
      <c r="A24" s="23">
        <v>18</v>
      </c>
      <c r="B24" s="167">
        <f>IF('Gage R&amp;R'!F21&gt;0,'Gage R&amp;R'!F21,"")</f>
        <v>19</v>
      </c>
      <c r="C24" s="167">
        <f>IF('Gage R&amp;R'!G21&gt;0,'Gage R&amp;R'!G21,"")</f>
        <v>21</v>
      </c>
      <c r="D24" s="167">
        <f>IF('Gage R&amp;R'!J21&gt;0,'Gage R&amp;R'!J21,"")</f>
        <v>19</v>
      </c>
      <c r="E24" s="167">
        <f>IF('Gage R&amp;R'!K21&gt;0,'Gage R&amp;R'!K21,"")</f>
        <v>19</v>
      </c>
      <c r="F24" s="167">
        <f>IF('Gage R&amp;R'!N21&gt;0,'Gage R&amp;R'!N21,"")</f>
        <v>21</v>
      </c>
      <c r="G24" s="167">
        <f>IF('Gage R&amp;R'!O21&gt;0,'Gage R&amp;R'!O21,"")</f>
        <v>23</v>
      </c>
      <c r="H24" s="167">
        <f>IF('Gage R&amp;R'!R21&gt;0,'Gage R&amp;R'!R21,"")</f>
      </c>
      <c r="I24" s="170">
        <f>IF('Gage R&amp;R'!S21&gt;0,'Gage R&amp;R'!S21,"")</f>
      </c>
      <c r="J24" s="170">
        <f>IF('Gage R&amp;R'!V21&gt;0,'Gage R&amp;R'!V21,"")</f>
      </c>
      <c r="K24" s="170">
        <f>IF('Gage R&amp;R'!W21&gt;0,'Gage R&amp;R'!W21,"")</f>
      </c>
      <c r="L24" s="170">
        <f>IF('Gage R&amp;R'!Z21&gt;0,'Gage R&amp;R'!Z21,"")</f>
      </c>
      <c r="M24" s="171">
        <f>IF('Gage R&amp;R'!AA21&gt;0,'Gage R&amp;R'!AA21,"")</f>
      </c>
      <c r="N24" s="29">
        <f t="shared" si="0"/>
        <v>6</v>
      </c>
      <c r="O24" s="31">
        <f t="shared" si="1"/>
        <v>20.333333333333332</v>
      </c>
      <c r="P24" s="34">
        <f t="shared" si="2"/>
        <v>4</v>
      </c>
      <c r="Q24" s="33">
        <f t="shared" si="24"/>
        <v>1.632993161855452</v>
      </c>
      <c r="R24" s="63"/>
      <c r="S24" s="93">
        <f t="shared" si="3"/>
        <v>20.920900000000003</v>
      </c>
      <c r="T24" s="94">
        <f t="shared" si="4"/>
        <v>21.355600000000003</v>
      </c>
      <c r="U24" s="95">
        <f t="shared" si="5"/>
        <v>21.790300000000002</v>
      </c>
      <c r="V24" s="96">
        <f t="shared" si="6"/>
        <v>22.225</v>
      </c>
      <c r="W24" s="94">
        <f t="shared" si="7"/>
        <v>22.6597</v>
      </c>
      <c r="X24" s="95">
        <f t="shared" si="8"/>
        <v>23.0944</v>
      </c>
      <c r="Y24" s="97">
        <f t="shared" si="9"/>
        <v>23.5291</v>
      </c>
      <c r="Z24" s="93">
        <f t="shared" si="10"/>
        <v>0</v>
      </c>
      <c r="AA24" s="94">
        <f t="shared" si="11"/>
        <v>0.9</v>
      </c>
      <c r="AB24" s="95">
        <f t="shared" si="12"/>
        <v>1.8</v>
      </c>
      <c r="AC24" s="96">
        <f t="shared" si="13"/>
        <v>2.7</v>
      </c>
      <c r="AD24" s="94">
        <f t="shared" si="14"/>
        <v>3.6036</v>
      </c>
      <c r="AE24" s="95">
        <f t="shared" si="15"/>
        <v>4.5072</v>
      </c>
      <c r="AF24" s="97">
        <f t="shared" si="16"/>
        <v>5.4108</v>
      </c>
      <c r="AG24" s="93">
        <f t="shared" si="17"/>
        <v>0</v>
      </c>
      <c r="AH24" s="94">
        <f t="shared" si="18"/>
        <v>0</v>
      </c>
      <c r="AI24" s="95">
        <f t="shared" si="19"/>
        <v>0</v>
      </c>
      <c r="AJ24" s="96">
        <f t="shared" si="20"/>
        <v>0</v>
      </c>
      <c r="AK24" s="98">
        <f t="shared" si="21"/>
        <v>0</v>
      </c>
      <c r="AL24" s="99">
        <f t="shared" si="22"/>
        <v>0</v>
      </c>
      <c r="AM24" s="97">
        <f t="shared" si="23"/>
        <v>0</v>
      </c>
      <c r="AN24" s="57"/>
    </row>
    <row r="25" spans="1:40" ht="12.75">
      <c r="A25" s="23">
        <v>19</v>
      </c>
      <c r="B25" s="167">
        <f>IF('Gage R&amp;R'!F22&gt;0,'Gage R&amp;R'!F22,"")</f>
        <v>25</v>
      </c>
      <c r="C25" s="167">
        <f>IF('Gage R&amp;R'!G22&gt;0,'Gage R&amp;R'!G22,"")</f>
        <v>26</v>
      </c>
      <c r="D25" s="167">
        <f>IF('Gage R&amp;R'!J22&gt;0,'Gage R&amp;R'!J22,"")</f>
        <v>25</v>
      </c>
      <c r="E25" s="167">
        <f>IF('Gage R&amp;R'!K22&gt;0,'Gage R&amp;R'!K22,"")</f>
        <v>24</v>
      </c>
      <c r="F25" s="167">
        <f>IF('Gage R&amp;R'!N22&gt;0,'Gage R&amp;R'!N22,"")</f>
        <v>25</v>
      </c>
      <c r="G25" s="167">
        <f>IF('Gage R&amp;R'!O22&gt;0,'Gage R&amp;R'!O22,"")</f>
        <v>25</v>
      </c>
      <c r="H25" s="167">
        <f>IF('Gage R&amp;R'!R22&gt;0,'Gage R&amp;R'!R22,"")</f>
      </c>
      <c r="I25" s="170">
        <f>IF('Gage R&amp;R'!S22&gt;0,'Gage R&amp;R'!S22,"")</f>
      </c>
      <c r="J25" s="170">
        <f>IF('Gage R&amp;R'!V22&gt;0,'Gage R&amp;R'!V22,"")</f>
      </c>
      <c r="K25" s="170">
        <f>IF('Gage R&amp;R'!W22&gt;0,'Gage R&amp;R'!W22,"")</f>
      </c>
      <c r="L25" s="170">
        <f>IF('Gage R&amp;R'!Z22&gt;0,'Gage R&amp;R'!Z22,"")</f>
      </c>
      <c r="M25" s="171">
        <f>IF('Gage R&amp;R'!AA22&gt;0,'Gage R&amp;R'!AA22,"")</f>
      </c>
      <c r="N25" s="29">
        <f t="shared" si="0"/>
        <v>6</v>
      </c>
      <c r="O25" s="31">
        <f t="shared" si="1"/>
        <v>25</v>
      </c>
      <c r="P25" s="34">
        <f t="shared" si="2"/>
        <v>2</v>
      </c>
      <c r="Q25" s="33">
        <f t="shared" si="24"/>
        <v>0.6324555320336759</v>
      </c>
      <c r="R25" s="63"/>
      <c r="S25" s="93">
        <f t="shared" si="3"/>
        <v>20.920900000000003</v>
      </c>
      <c r="T25" s="94">
        <f t="shared" si="4"/>
        <v>21.355600000000003</v>
      </c>
      <c r="U25" s="95">
        <f t="shared" si="5"/>
        <v>21.790300000000002</v>
      </c>
      <c r="V25" s="96">
        <f t="shared" si="6"/>
        <v>22.225</v>
      </c>
      <c r="W25" s="94">
        <f t="shared" si="7"/>
        <v>22.6597</v>
      </c>
      <c r="X25" s="95">
        <f t="shared" si="8"/>
        <v>23.0944</v>
      </c>
      <c r="Y25" s="97">
        <f t="shared" si="9"/>
        <v>23.5291</v>
      </c>
      <c r="Z25" s="93">
        <f t="shared" si="10"/>
        <v>0</v>
      </c>
      <c r="AA25" s="94">
        <f t="shared" si="11"/>
        <v>0.9</v>
      </c>
      <c r="AB25" s="95">
        <f t="shared" si="12"/>
        <v>1.8</v>
      </c>
      <c r="AC25" s="96">
        <f t="shared" si="13"/>
        <v>2.7</v>
      </c>
      <c r="AD25" s="94">
        <f t="shared" si="14"/>
        <v>3.6036</v>
      </c>
      <c r="AE25" s="95">
        <f t="shared" si="15"/>
        <v>4.5072</v>
      </c>
      <c r="AF25" s="97">
        <f t="shared" si="16"/>
        <v>5.4108</v>
      </c>
      <c r="AG25" s="93">
        <f t="shared" si="17"/>
        <v>0</v>
      </c>
      <c r="AH25" s="94">
        <f t="shared" si="18"/>
        <v>0</v>
      </c>
      <c r="AI25" s="95">
        <f t="shared" si="19"/>
        <v>0</v>
      </c>
      <c r="AJ25" s="96">
        <f t="shared" si="20"/>
        <v>0</v>
      </c>
      <c r="AK25" s="98">
        <f t="shared" si="21"/>
        <v>0</v>
      </c>
      <c r="AL25" s="99">
        <f t="shared" si="22"/>
        <v>0</v>
      </c>
      <c r="AM25" s="97">
        <f t="shared" si="23"/>
        <v>0</v>
      </c>
      <c r="AN25" s="57"/>
    </row>
    <row r="26" spans="1:40" ht="12.75">
      <c r="A26" s="23">
        <v>20</v>
      </c>
      <c r="B26" s="167">
        <f>IF('Gage R&amp;R'!F23&gt;0,'Gage R&amp;R'!F23,"")</f>
        <v>19</v>
      </c>
      <c r="C26" s="167">
        <f>IF('Gage R&amp;R'!G23&gt;0,'Gage R&amp;R'!G23,"")</f>
        <v>19</v>
      </c>
      <c r="D26" s="167">
        <f>IF('Gage R&amp;R'!J23&gt;0,'Gage R&amp;R'!J23,"")</f>
        <v>18</v>
      </c>
      <c r="E26" s="167">
        <f>IF('Gage R&amp;R'!K23&gt;0,'Gage R&amp;R'!K23,"")</f>
        <v>17</v>
      </c>
      <c r="F26" s="167">
        <f>IF('Gage R&amp;R'!N23&gt;0,'Gage R&amp;R'!N23,"")</f>
        <v>19</v>
      </c>
      <c r="G26" s="167">
        <f>IF('Gage R&amp;R'!O23&gt;0,'Gage R&amp;R'!O23,"")</f>
        <v>17</v>
      </c>
      <c r="H26" s="167">
        <f>IF('Gage R&amp;R'!R23&gt;0,'Gage R&amp;R'!R23,"")</f>
      </c>
      <c r="I26" s="170">
        <f>IF('Gage R&amp;R'!S23&gt;0,'Gage R&amp;R'!S23,"")</f>
      </c>
      <c r="J26" s="170">
        <f>IF('Gage R&amp;R'!V23&gt;0,'Gage R&amp;R'!V23,"")</f>
      </c>
      <c r="K26" s="170">
        <f>IF('Gage R&amp;R'!W23&gt;0,'Gage R&amp;R'!W23,"")</f>
      </c>
      <c r="L26" s="170">
        <f>IF('Gage R&amp;R'!Z23&gt;0,'Gage R&amp;R'!Z23,"")</f>
      </c>
      <c r="M26" s="171">
        <f>IF('Gage R&amp;R'!AA23&gt;0,'Gage R&amp;R'!AA23,"")</f>
      </c>
      <c r="N26" s="29">
        <f t="shared" si="0"/>
        <v>6</v>
      </c>
      <c r="O26" s="31">
        <f t="shared" si="1"/>
        <v>18.166666666666668</v>
      </c>
      <c r="P26" s="34">
        <f t="shared" si="2"/>
        <v>2</v>
      </c>
      <c r="Q26" s="33">
        <f t="shared" si="24"/>
        <v>0.983192080250175</v>
      </c>
      <c r="R26" s="63"/>
      <c r="S26" s="93">
        <f t="shared" si="3"/>
        <v>20.920900000000003</v>
      </c>
      <c r="T26" s="94">
        <f t="shared" si="4"/>
        <v>21.355600000000003</v>
      </c>
      <c r="U26" s="95">
        <f t="shared" si="5"/>
        <v>21.790300000000002</v>
      </c>
      <c r="V26" s="96">
        <f t="shared" si="6"/>
        <v>22.225</v>
      </c>
      <c r="W26" s="94">
        <f t="shared" si="7"/>
        <v>22.6597</v>
      </c>
      <c r="X26" s="95">
        <f t="shared" si="8"/>
        <v>23.0944</v>
      </c>
      <c r="Y26" s="97">
        <f t="shared" si="9"/>
        <v>23.5291</v>
      </c>
      <c r="Z26" s="93">
        <f t="shared" si="10"/>
        <v>0</v>
      </c>
      <c r="AA26" s="94">
        <f t="shared" si="11"/>
        <v>0.9</v>
      </c>
      <c r="AB26" s="95">
        <f t="shared" si="12"/>
        <v>1.8</v>
      </c>
      <c r="AC26" s="96">
        <f t="shared" si="13"/>
        <v>2.7</v>
      </c>
      <c r="AD26" s="94">
        <f t="shared" si="14"/>
        <v>3.6036</v>
      </c>
      <c r="AE26" s="95">
        <f t="shared" si="15"/>
        <v>4.5072</v>
      </c>
      <c r="AF26" s="97">
        <f t="shared" si="16"/>
        <v>5.4108</v>
      </c>
      <c r="AG26" s="93">
        <f t="shared" si="17"/>
        <v>0</v>
      </c>
      <c r="AH26" s="94">
        <f t="shared" si="18"/>
        <v>0</v>
      </c>
      <c r="AI26" s="95">
        <f t="shared" si="19"/>
        <v>0</v>
      </c>
      <c r="AJ26" s="96">
        <f t="shared" si="20"/>
        <v>0</v>
      </c>
      <c r="AK26" s="98">
        <f t="shared" si="21"/>
        <v>0</v>
      </c>
      <c r="AL26" s="99">
        <f t="shared" si="22"/>
        <v>0</v>
      </c>
      <c r="AM26" s="97">
        <f t="shared" si="23"/>
        <v>0</v>
      </c>
      <c r="AN26" s="57"/>
    </row>
    <row r="27" spans="1:40" ht="12.75">
      <c r="A27" s="23">
        <v>21</v>
      </c>
      <c r="B27" s="167">
        <f>IF('Gage R&amp;R'!F24&gt;0,'Gage R&amp;R'!F24,"")</f>
      </c>
      <c r="C27" s="167">
        <f>IF('Gage R&amp;R'!G24&gt;0,'Gage R&amp;R'!G24,"")</f>
      </c>
      <c r="D27" s="167">
        <f>IF('Gage R&amp;R'!J24&gt;0,'Gage R&amp;R'!J24,"")</f>
      </c>
      <c r="E27" s="167">
        <f>IF('Gage R&amp;R'!K24&gt;0,'Gage R&amp;R'!K24,"")</f>
      </c>
      <c r="F27" s="167">
        <f>IF('Gage R&amp;R'!N24&gt;0,'Gage R&amp;R'!N24,"")</f>
      </c>
      <c r="G27" s="167">
        <f>IF('Gage R&amp;R'!O24&gt;0,'Gage R&amp;R'!O24,"")</f>
      </c>
      <c r="H27" s="167">
        <f>IF('Gage R&amp;R'!R24&gt;0,'Gage R&amp;R'!R24,"")</f>
      </c>
      <c r="I27" s="170">
        <f>IF('Gage R&amp;R'!S24&gt;0,'Gage R&amp;R'!S24,"")</f>
      </c>
      <c r="J27" s="170">
        <f>IF('Gage R&amp;R'!V24&gt;0,'Gage R&amp;R'!V24,"")</f>
      </c>
      <c r="K27" s="170">
        <f>IF('Gage R&amp;R'!W24&gt;0,'Gage R&amp;R'!W24,"")</f>
      </c>
      <c r="L27" s="170">
        <f>IF('Gage R&amp;R'!Z24&gt;0,'Gage R&amp;R'!Z24,"")</f>
      </c>
      <c r="M27" s="171">
        <f>IF('Gage R&amp;R'!AA24&gt;0,'Gage R&amp;R'!AA24,"")</f>
      </c>
      <c r="N27" s="29">
        <f t="shared" si="0"/>
        <v>0</v>
      </c>
      <c r="O27" s="31">
        <f t="shared" si="1"/>
      </c>
      <c r="P27" s="34">
        <f t="shared" si="2"/>
      </c>
      <c r="Q27" s="33">
        <f t="shared" si="24"/>
      </c>
      <c r="R27" s="63"/>
      <c r="S27" s="93">
        <f t="shared" si="3"/>
        <v>20.920900000000003</v>
      </c>
      <c r="T27" s="94">
        <f t="shared" si="4"/>
        <v>21.355600000000003</v>
      </c>
      <c r="U27" s="95">
        <f t="shared" si="5"/>
        <v>21.790300000000002</v>
      </c>
      <c r="V27" s="96">
        <f t="shared" si="6"/>
        <v>22.225</v>
      </c>
      <c r="W27" s="94">
        <f t="shared" si="7"/>
        <v>22.6597</v>
      </c>
      <c r="X27" s="95">
        <f t="shared" si="8"/>
        <v>23.0944</v>
      </c>
      <c r="Y27" s="97">
        <f t="shared" si="9"/>
        <v>23.5291</v>
      </c>
      <c r="Z27" s="93">
        <f t="shared" si="10"/>
        <v>0</v>
      </c>
      <c r="AA27" s="94">
        <f t="shared" si="11"/>
        <v>0.9</v>
      </c>
      <c r="AB27" s="95">
        <f t="shared" si="12"/>
        <v>1.8</v>
      </c>
      <c r="AC27" s="96">
        <f t="shared" si="13"/>
        <v>2.7</v>
      </c>
      <c r="AD27" s="94">
        <f t="shared" si="14"/>
        <v>3.6036</v>
      </c>
      <c r="AE27" s="95">
        <f t="shared" si="15"/>
        <v>4.5072</v>
      </c>
      <c r="AF27" s="97">
        <f t="shared" si="16"/>
        <v>5.4108</v>
      </c>
      <c r="AG27" s="93">
        <f t="shared" si="17"/>
        <v>0</v>
      </c>
      <c r="AH27" s="94">
        <f t="shared" si="18"/>
        <v>0</v>
      </c>
      <c r="AI27" s="95">
        <f t="shared" si="19"/>
        <v>0</v>
      </c>
      <c r="AJ27" s="96">
        <f t="shared" si="20"/>
        <v>0</v>
      </c>
      <c r="AK27" s="98">
        <f t="shared" si="21"/>
        <v>0</v>
      </c>
      <c r="AL27" s="99">
        <f t="shared" si="22"/>
        <v>0</v>
      </c>
      <c r="AM27" s="97">
        <f t="shared" si="23"/>
        <v>0</v>
      </c>
      <c r="AN27" s="57"/>
    </row>
    <row r="28" spans="1:40" ht="12.75">
      <c r="A28" s="23">
        <v>22</v>
      </c>
      <c r="B28" s="167">
        <f>IF('Gage R&amp;R'!F25&gt;0,'Gage R&amp;R'!F25,"")</f>
      </c>
      <c r="C28" s="167">
        <f>IF('Gage R&amp;R'!G25&gt;0,'Gage R&amp;R'!G25,"")</f>
      </c>
      <c r="D28" s="167">
        <f>IF('Gage R&amp;R'!J25&gt;0,'Gage R&amp;R'!J25,"")</f>
      </c>
      <c r="E28" s="167">
        <f>IF('Gage R&amp;R'!K25&gt;0,'Gage R&amp;R'!K25,"")</f>
      </c>
      <c r="F28" s="167">
        <f>IF('Gage R&amp;R'!N25&gt;0,'Gage R&amp;R'!N25,"")</f>
      </c>
      <c r="G28" s="167">
        <f>IF('Gage R&amp;R'!O25&gt;0,'Gage R&amp;R'!O25,"")</f>
      </c>
      <c r="H28" s="167">
        <f>IF('Gage R&amp;R'!R25&gt;0,'Gage R&amp;R'!R25,"")</f>
      </c>
      <c r="I28" s="170">
        <f>IF('Gage R&amp;R'!S25&gt;0,'Gage R&amp;R'!S25,"")</f>
      </c>
      <c r="J28" s="170">
        <f>IF('Gage R&amp;R'!V25&gt;0,'Gage R&amp;R'!V25,"")</f>
      </c>
      <c r="K28" s="170">
        <f>IF('Gage R&amp;R'!W25&gt;0,'Gage R&amp;R'!W25,"")</f>
      </c>
      <c r="L28" s="170">
        <f>IF('Gage R&amp;R'!Z25&gt;0,'Gage R&amp;R'!Z25,"")</f>
      </c>
      <c r="M28" s="171">
        <f>IF('Gage R&amp;R'!AA25&gt;0,'Gage R&amp;R'!AA25,"")</f>
      </c>
      <c r="N28" s="29">
        <f t="shared" si="0"/>
        <v>0</v>
      </c>
      <c r="O28" s="31">
        <f t="shared" si="1"/>
      </c>
      <c r="P28" s="34">
        <f t="shared" si="2"/>
      </c>
      <c r="Q28" s="33">
        <f t="shared" si="24"/>
      </c>
      <c r="R28" s="63"/>
      <c r="S28" s="93">
        <f t="shared" si="3"/>
        <v>20.920900000000003</v>
      </c>
      <c r="T28" s="94">
        <f t="shared" si="4"/>
        <v>21.355600000000003</v>
      </c>
      <c r="U28" s="95">
        <f t="shared" si="5"/>
        <v>21.790300000000002</v>
      </c>
      <c r="V28" s="96">
        <f t="shared" si="6"/>
        <v>22.225</v>
      </c>
      <c r="W28" s="94">
        <f t="shared" si="7"/>
        <v>22.6597</v>
      </c>
      <c r="X28" s="95">
        <f t="shared" si="8"/>
        <v>23.0944</v>
      </c>
      <c r="Y28" s="97">
        <f t="shared" si="9"/>
        <v>23.5291</v>
      </c>
      <c r="Z28" s="93">
        <f t="shared" si="10"/>
        <v>0</v>
      </c>
      <c r="AA28" s="94">
        <f t="shared" si="11"/>
        <v>0.9</v>
      </c>
      <c r="AB28" s="95">
        <f t="shared" si="12"/>
        <v>1.8</v>
      </c>
      <c r="AC28" s="96">
        <f t="shared" si="13"/>
        <v>2.7</v>
      </c>
      <c r="AD28" s="94">
        <f t="shared" si="14"/>
        <v>3.6036</v>
      </c>
      <c r="AE28" s="95">
        <f t="shared" si="15"/>
        <v>4.5072</v>
      </c>
      <c r="AF28" s="97">
        <f t="shared" si="16"/>
        <v>5.4108</v>
      </c>
      <c r="AG28" s="93">
        <f t="shared" si="17"/>
        <v>0</v>
      </c>
      <c r="AH28" s="94">
        <f t="shared" si="18"/>
        <v>0</v>
      </c>
      <c r="AI28" s="95">
        <f t="shared" si="19"/>
        <v>0</v>
      </c>
      <c r="AJ28" s="96">
        <f t="shared" si="20"/>
        <v>0</v>
      </c>
      <c r="AK28" s="98">
        <f t="shared" si="21"/>
        <v>0</v>
      </c>
      <c r="AL28" s="99">
        <f t="shared" si="22"/>
        <v>0</v>
      </c>
      <c r="AM28" s="97">
        <f t="shared" si="23"/>
        <v>0</v>
      </c>
      <c r="AN28" s="57"/>
    </row>
    <row r="29" spans="1:40" ht="12.75">
      <c r="A29" s="23">
        <v>23</v>
      </c>
      <c r="B29" s="167">
        <f>IF('Gage R&amp;R'!F26&gt;0,'Gage R&amp;R'!F26,"")</f>
      </c>
      <c r="C29" s="167">
        <f>IF('Gage R&amp;R'!G26&gt;0,'Gage R&amp;R'!G26,"")</f>
      </c>
      <c r="D29" s="167">
        <f>IF('Gage R&amp;R'!J26&gt;0,'Gage R&amp;R'!J26,"")</f>
      </c>
      <c r="E29" s="167">
        <f>IF('Gage R&amp;R'!K26&gt;0,'Gage R&amp;R'!K26,"")</f>
      </c>
      <c r="F29" s="167">
        <f>IF('Gage R&amp;R'!N26&gt;0,'Gage R&amp;R'!N26,"")</f>
      </c>
      <c r="G29" s="167">
        <f>IF('Gage R&amp;R'!O26&gt;0,'Gage R&amp;R'!O26,"")</f>
      </c>
      <c r="H29" s="167">
        <f>IF('Gage R&amp;R'!R26&gt;0,'Gage R&amp;R'!R26,"")</f>
      </c>
      <c r="I29" s="170">
        <f>IF('Gage R&amp;R'!S26&gt;0,'Gage R&amp;R'!S26,"")</f>
      </c>
      <c r="J29" s="170">
        <f>IF('Gage R&amp;R'!V26&gt;0,'Gage R&amp;R'!V26,"")</f>
      </c>
      <c r="K29" s="170">
        <f>IF('Gage R&amp;R'!W26&gt;0,'Gage R&amp;R'!W26,"")</f>
      </c>
      <c r="L29" s="170">
        <f>IF('Gage R&amp;R'!Z26&gt;0,'Gage R&amp;R'!Z26,"")</f>
      </c>
      <c r="M29" s="171">
        <f>IF('Gage R&amp;R'!AA26&gt;0,'Gage R&amp;R'!AA26,"")</f>
      </c>
      <c r="N29" s="29">
        <f t="shared" si="0"/>
        <v>0</v>
      </c>
      <c r="O29" s="31">
        <f t="shared" si="1"/>
      </c>
      <c r="P29" s="34">
        <f t="shared" si="2"/>
      </c>
      <c r="Q29" s="33">
        <f t="shared" si="24"/>
      </c>
      <c r="R29" s="63"/>
      <c r="S29" s="93">
        <f t="shared" si="3"/>
        <v>20.920900000000003</v>
      </c>
      <c r="T29" s="94">
        <f t="shared" si="4"/>
        <v>21.355600000000003</v>
      </c>
      <c r="U29" s="95">
        <f t="shared" si="5"/>
        <v>21.790300000000002</v>
      </c>
      <c r="V29" s="96">
        <f t="shared" si="6"/>
        <v>22.225</v>
      </c>
      <c r="W29" s="94">
        <f t="shared" si="7"/>
        <v>22.6597</v>
      </c>
      <c r="X29" s="95">
        <f t="shared" si="8"/>
        <v>23.0944</v>
      </c>
      <c r="Y29" s="97">
        <f t="shared" si="9"/>
        <v>23.5291</v>
      </c>
      <c r="Z29" s="93">
        <f t="shared" si="10"/>
        <v>0</v>
      </c>
      <c r="AA29" s="94">
        <f t="shared" si="11"/>
        <v>0.9</v>
      </c>
      <c r="AB29" s="95">
        <f t="shared" si="12"/>
        <v>1.8</v>
      </c>
      <c r="AC29" s="96">
        <f t="shared" si="13"/>
        <v>2.7</v>
      </c>
      <c r="AD29" s="94">
        <f t="shared" si="14"/>
        <v>3.6036</v>
      </c>
      <c r="AE29" s="95">
        <f t="shared" si="15"/>
        <v>4.5072</v>
      </c>
      <c r="AF29" s="97">
        <f t="shared" si="16"/>
        <v>5.4108</v>
      </c>
      <c r="AG29" s="93">
        <f t="shared" si="17"/>
        <v>0</v>
      </c>
      <c r="AH29" s="94">
        <f t="shared" si="18"/>
        <v>0</v>
      </c>
      <c r="AI29" s="95">
        <f t="shared" si="19"/>
        <v>0</v>
      </c>
      <c r="AJ29" s="96">
        <f t="shared" si="20"/>
        <v>0</v>
      </c>
      <c r="AK29" s="98">
        <f t="shared" si="21"/>
        <v>0</v>
      </c>
      <c r="AL29" s="99">
        <f t="shared" si="22"/>
        <v>0</v>
      </c>
      <c r="AM29" s="97">
        <f t="shared" si="23"/>
        <v>0</v>
      </c>
      <c r="AN29" s="57"/>
    </row>
    <row r="30" spans="1:40" ht="12.75">
      <c r="A30" s="23">
        <v>24</v>
      </c>
      <c r="B30" s="167">
        <f>IF('Gage R&amp;R'!F27&gt;0,'Gage R&amp;R'!F27,"")</f>
      </c>
      <c r="C30" s="167">
        <f>IF('Gage R&amp;R'!G27&gt;0,'Gage R&amp;R'!G27,"")</f>
      </c>
      <c r="D30" s="167">
        <f>IF('Gage R&amp;R'!J27&gt;0,'Gage R&amp;R'!J27,"")</f>
      </c>
      <c r="E30" s="167">
        <f>IF('Gage R&amp;R'!K27&gt;0,'Gage R&amp;R'!K27,"")</f>
      </c>
      <c r="F30" s="167">
        <f>IF('Gage R&amp;R'!N27&gt;0,'Gage R&amp;R'!N27,"")</f>
      </c>
      <c r="G30" s="167">
        <f>IF('Gage R&amp;R'!O27&gt;0,'Gage R&amp;R'!O27,"")</f>
      </c>
      <c r="H30" s="167">
        <f>IF('Gage R&amp;R'!R27&gt;0,'Gage R&amp;R'!R27,"")</f>
      </c>
      <c r="I30" s="170">
        <f>IF('Gage R&amp;R'!S27&gt;0,'Gage R&amp;R'!S27,"")</f>
      </c>
      <c r="J30" s="170">
        <f>IF('Gage R&amp;R'!V27&gt;0,'Gage R&amp;R'!V27,"")</f>
      </c>
      <c r="K30" s="170">
        <f>IF('Gage R&amp;R'!W27&gt;0,'Gage R&amp;R'!W27,"")</f>
      </c>
      <c r="L30" s="170">
        <f>IF('Gage R&amp;R'!Z27&gt;0,'Gage R&amp;R'!Z27,"")</f>
      </c>
      <c r="M30" s="171">
        <f>IF('Gage R&amp;R'!AA27&gt;0,'Gage R&amp;R'!AA27,"")</f>
      </c>
      <c r="N30" s="29">
        <f t="shared" si="0"/>
        <v>0</v>
      </c>
      <c r="O30" s="31">
        <f t="shared" si="1"/>
      </c>
      <c r="P30" s="34">
        <f t="shared" si="2"/>
      </c>
      <c r="Q30" s="33">
        <f t="shared" si="24"/>
      </c>
      <c r="R30" s="63"/>
      <c r="S30" s="93">
        <f t="shared" si="3"/>
        <v>20.920900000000003</v>
      </c>
      <c r="T30" s="94">
        <f t="shared" si="4"/>
        <v>21.355600000000003</v>
      </c>
      <c r="U30" s="95">
        <f t="shared" si="5"/>
        <v>21.790300000000002</v>
      </c>
      <c r="V30" s="96">
        <f t="shared" si="6"/>
        <v>22.225</v>
      </c>
      <c r="W30" s="94">
        <f t="shared" si="7"/>
        <v>22.6597</v>
      </c>
      <c r="X30" s="95">
        <f t="shared" si="8"/>
        <v>23.0944</v>
      </c>
      <c r="Y30" s="97">
        <f t="shared" si="9"/>
        <v>23.5291</v>
      </c>
      <c r="Z30" s="93">
        <f t="shared" si="10"/>
        <v>0</v>
      </c>
      <c r="AA30" s="94">
        <f t="shared" si="11"/>
        <v>0.9</v>
      </c>
      <c r="AB30" s="95">
        <f t="shared" si="12"/>
        <v>1.8</v>
      </c>
      <c r="AC30" s="96">
        <f t="shared" si="13"/>
        <v>2.7</v>
      </c>
      <c r="AD30" s="94">
        <f t="shared" si="14"/>
        <v>3.6036</v>
      </c>
      <c r="AE30" s="95">
        <f t="shared" si="15"/>
        <v>4.5072</v>
      </c>
      <c r="AF30" s="97">
        <f t="shared" si="16"/>
        <v>5.4108</v>
      </c>
      <c r="AG30" s="93">
        <f t="shared" si="17"/>
        <v>0</v>
      </c>
      <c r="AH30" s="94">
        <f t="shared" si="18"/>
        <v>0</v>
      </c>
      <c r="AI30" s="95">
        <f t="shared" si="19"/>
        <v>0</v>
      </c>
      <c r="AJ30" s="96">
        <f t="shared" si="20"/>
        <v>0</v>
      </c>
      <c r="AK30" s="98">
        <f t="shared" si="21"/>
        <v>0</v>
      </c>
      <c r="AL30" s="99">
        <f t="shared" si="22"/>
        <v>0</v>
      </c>
      <c r="AM30" s="97">
        <f t="shared" si="23"/>
        <v>0</v>
      </c>
      <c r="AN30" s="57"/>
    </row>
    <row r="31" spans="1:40" ht="13.5" thickBot="1">
      <c r="A31" s="24">
        <v>25</v>
      </c>
      <c r="B31" s="167">
        <f>IF('Gage R&amp;R'!F28&gt;0,'Gage R&amp;R'!F28,"")</f>
      </c>
      <c r="C31" s="167">
        <f>IF('Gage R&amp;R'!G28&gt;0,'Gage R&amp;R'!G28,"")</f>
      </c>
      <c r="D31" s="167">
        <f>IF('Gage R&amp;R'!J28&gt;0,'Gage R&amp;R'!J28,"")</f>
      </c>
      <c r="E31" s="167">
        <f>IF('Gage R&amp;R'!K28&gt;0,'Gage R&amp;R'!K28,"")</f>
      </c>
      <c r="F31" s="167">
        <f>IF('Gage R&amp;R'!N28&gt;0,'Gage R&amp;R'!N28,"")</f>
      </c>
      <c r="G31" s="167">
        <f>IF('Gage R&amp;R'!O28&gt;0,'Gage R&amp;R'!O28,"")</f>
      </c>
      <c r="H31" s="167">
        <f>IF('Gage R&amp;R'!R28&gt;0,'Gage R&amp;R'!R28,"")</f>
      </c>
      <c r="I31" s="172">
        <f>IF('Gage R&amp;R'!S28&gt;0,'Gage R&amp;R'!S28,"")</f>
      </c>
      <c r="J31" s="172">
        <f>IF('Gage R&amp;R'!V28&gt;0,'Gage R&amp;R'!V28,"")</f>
      </c>
      <c r="K31" s="172">
        <f>IF('Gage R&amp;R'!W28&gt;0,'Gage R&amp;R'!W28,"")</f>
      </c>
      <c r="L31" s="172">
        <f>IF('Gage R&amp;R'!Z28&gt;0,'Gage R&amp;R'!Z28,"")</f>
      </c>
      <c r="M31" s="173">
        <f>IF('Gage R&amp;R'!AA28&gt;0,'Gage R&amp;R'!AA28,"")</f>
      </c>
      <c r="N31" s="27">
        <f t="shared" si="0"/>
        <v>0</v>
      </c>
      <c r="O31" s="35">
        <f t="shared" si="1"/>
      </c>
      <c r="P31" s="36">
        <f t="shared" si="2"/>
      </c>
      <c r="Q31" s="37">
        <f t="shared" si="24"/>
      </c>
      <c r="R31" s="63"/>
      <c r="S31" s="93">
        <f t="shared" si="3"/>
        <v>20.920900000000003</v>
      </c>
      <c r="T31" s="94">
        <f t="shared" si="4"/>
        <v>21.355600000000003</v>
      </c>
      <c r="U31" s="95">
        <f t="shared" si="5"/>
        <v>21.790300000000002</v>
      </c>
      <c r="V31" s="96">
        <f t="shared" si="6"/>
        <v>22.225</v>
      </c>
      <c r="W31" s="94">
        <f t="shared" si="7"/>
        <v>22.6597</v>
      </c>
      <c r="X31" s="95">
        <f t="shared" si="8"/>
        <v>23.0944</v>
      </c>
      <c r="Y31" s="97">
        <f t="shared" si="9"/>
        <v>23.5291</v>
      </c>
      <c r="Z31" s="93">
        <f t="shared" si="10"/>
        <v>0</v>
      </c>
      <c r="AA31" s="94">
        <f t="shared" si="11"/>
        <v>0.9</v>
      </c>
      <c r="AB31" s="95">
        <f t="shared" si="12"/>
        <v>1.8</v>
      </c>
      <c r="AC31" s="96">
        <f t="shared" si="13"/>
        <v>2.7</v>
      </c>
      <c r="AD31" s="94">
        <f t="shared" si="14"/>
        <v>3.6036</v>
      </c>
      <c r="AE31" s="95">
        <f t="shared" si="15"/>
        <v>4.5072</v>
      </c>
      <c r="AF31" s="97">
        <f t="shared" si="16"/>
        <v>5.4108</v>
      </c>
      <c r="AG31" s="93">
        <f t="shared" si="17"/>
        <v>0</v>
      </c>
      <c r="AH31" s="94">
        <f t="shared" si="18"/>
        <v>0</v>
      </c>
      <c r="AI31" s="95">
        <f t="shared" si="19"/>
        <v>0</v>
      </c>
      <c r="AJ31" s="96">
        <f t="shared" si="20"/>
        <v>0</v>
      </c>
      <c r="AK31" s="98">
        <f t="shared" si="21"/>
        <v>0</v>
      </c>
      <c r="AL31" s="99">
        <f t="shared" si="22"/>
        <v>0</v>
      </c>
      <c r="AM31" s="97">
        <f t="shared" si="23"/>
        <v>0</v>
      </c>
      <c r="AN31" s="57"/>
    </row>
    <row r="32" spans="1:40" ht="12.75">
      <c r="A32" s="22">
        <v>26</v>
      </c>
      <c r="B32" s="168">
        <f>IF('Gage R&amp;R'!F29&gt;0,'Gage R&amp;R'!F29,"")</f>
      </c>
      <c r="C32" s="168">
        <f>IF('Gage R&amp;R'!G29&gt;0,'Gage R&amp;R'!G29,"")</f>
      </c>
      <c r="D32" s="168">
        <f>IF('Gage R&amp;R'!J29&gt;0,'Gage R&amp;R'!J29,"")</f>
      </c>
      <c r="E32" s="168">
        <f>IF('Gage R&amp;R'!K29&gt;0,'Gage R&amp;R'!K29,"")</f>
      </c>
      <c r="F32" s="168">
        <f>IF('Gage R&amp;R'!N29&gt;0,'Gage R&amp;R'!N29,"")</f>
      </c>
      <c r="G32" s="168">
        <f>IF('Gage R&amp;R'!O29&gt;0,'Gage R&amp;R'!O29,"")</f>
      </c>
      <c r="H32" s="168">
        <f>IF('Gage R&amp;R'!R29&gt;0,'Gage R&amp;R'!R29,"")</f>
      </c>
      <c r="I32" s="168">
        <f>IF('Gage R&amp;R'!S29&gt;0,'Gage R&amp;R'!S29,"")</f>
      </c>
      <c r="J32" s="168">
        <f>IF('Gage R&amp;R'!V29&gt;0,'Gage R&amp;R'!V29,"")</f>
      </c>
      <c r="K32" s="168">
        <f>IF('Gage R&amp;R'!W29&gt;0,'Gage R&amp;R'!W29,"")</f>
      </c>
      <c r="L32" s="168">
        <f>IF('Gage R&amp;R'!Z29&gt;0,'Gage R&amp;R'!Z29,"")</f>
      </c>
      <c r="M32" s="168">
        <f>IF('Gage R&amp;R'!AA29&gt;0,'Gage R&amp;R'!AA29,"")</f>
      </c>
      <c r="N32" s="22">
        <f aca="true" t="shared" si="25" ref="N32:N56">COUNT(B32:M32)</f>
        <v>0</v>
      </c>
      <c r="O32" s="38">
        <f aca="true" t="shared" si="26" ref="O32:O56">IF(N32&gt;0,AVERAGE(B32:M32),"")</f>
      </c>
      <c r="P32" s="38">
        <f aca="true" t="shared" si="27" ref="P32:P56">IF(N32&gt;0,MAX(B32:M32)-MIN(B32:M32),"")</f>
      </c>
      <c r="Q32" s="39">
        <f t="shared" si="24"/>
      </c>
      <c r="R32" s="63"/>
      <c r="S32" s="93">
        <f t="shared" si="3"/>
        <v>20.920900000000003</v>
      </c>
      <c r="T32" s="94">
        <f t="shared" si="4"/>
        <v>21.355600000000003</v>
      </c>
      <c r="U32" s="95">
        <f t="shared" si="5"/>
        <v>21.790300000000002</v>
      </c>
      <c r="V32" s="96">
        <f t="shared" si="6"/>
        <v>22.225</v>
      </c>
      <c r="W32" s="94">
        <f t="shared" si="7"/>
        <v>22.6597</v>
      </c>
      <c r="X32" s="95">
        <f t="shared" si="8"/>
        <v>23.0944</v>
      </c>
      <c r="Y32" s="97">
        <f t="shared" si="9"/>
        <v>23.5291</v>
      </c>
      <c r="Z32" s="93">
        <f t="shared" si="10"/>
        <v>0</v>
      </c>
      <c r="AA32" s="94">
        <f t="shared" si="11"/>
        <v>0.9</v>
      </c>
      <c r="AB32" s="95">
        <f t="shared" si="12"/>
        <v>1.8</v>
      </c>
      <c r="AC32" s="96">
        <f t="shared" si="13"/>
        <v>2.7</v>
      </c>
      <c r="AD32" s="94">
        <f t="shared" si="14"/>
        <v>3.6036</v>
      </c>
      <c r="AE32" s="95">
        <f t="shared" si="15"/>
        <v>4.5072</v>
      </c>
      <c r="AF32" s="97">
        <f t="shared" si="16"/>
        <v>5.4108</v>
      </c>
      <c r="AG32" s="93">
        <f t="shared" si="17"/>
        <v>0</v>
      </c>
      <c r="AH32" s="94">
        <f t="shared" si="18"/>
        <v>0</v>
      </c>
      <c r="AI32" s="95">
        <f t="shared" si="19"/>
        <v>0</v>
      </c>
      <c r="AJ32" s="96">
        <f t="shared" si="20"/>
        <v>0</v>
      </c>
      <c r="AK32" s="98">
        <f t="shared" si="21"/>
        <v>0</v>
      </c>
      <c r="AL32" s="99">
        <f t="shared" si="22"/>
        <v>0</v>
      </c>
      <c r="AM32" s="97">
        <f t="shared" si="23"/>
        <v>0</v>
      </c>
      <c r="AN32" s="57"/>
    </row>
    <row r="33" spans="1:40" ht="12.75">
      <c r="A33" s="23">
        <v>27</v>
      </c>
      <c r="B33" s="170">
        <f>IF('Gage R&amp;R'!F30&gt;0,'Gage R&amp;R'!F30,"")</f>
      </c>
      <c r="C33" s="170">
        <f>IF('Gage R&amp;R'!G30&gt;0,'Gage R&amp;R'!G30,"")</f>
      </c>
      <c r="D33" s="170">
        <f>IF('Gage R&amp;R'!J30&gt;0,'Gage R&amp;R'!J30,"")</f>
      </c>
      <c r="E33" s="170">
        <f>IF('Gage R&amp;R'!K30&gt;0,'Gage R&amp;R'!K30,"")</f>
      </c>
      <c r="F33" s="170">
        <f>IF('Gage R&amp;R'!N30&gt;0,'Gage R&amp;R'!N30,"")</f>
      </c>
      <c r="G33" s="170">
        <f>IF('Gage R&amp;R'!O30&gt;0,'Gage R&amp;R'!O30,"")</f>
      </c>
      <c r="H33" s="170">
        <f>IF('Gage R&amp;R'!R30&gt;0,'Gage R&amp;R'!R30,"")</f>
      </c>
      <c r="I33" s="170">
        <f>IF('Gage R&amp;R'!S30&gt;0,'Gage R&amp;R'!S30,"")</f>
      </c>
      <c r="J33" s="170">
        <f>IF('Gage R&amp;R'!V30&gt;0,'Gage R&amp;R'!V30,"")</f>
      </c>
      <c r="K33" s="170">
        <f>IF('Gage R&amp;R'!W30&gt;0,'Gage R&amp;R'!W30,"")</f>
      </c>
      <c r="L33" s="170">
        <f>IF('Gage R&amp;R'!Z30&gt;0,'Gage R&amp;R'!Z30,"")</f>
      </c>
      <c r="M33" s="170">
        <f>IF('Gage R&amp;R'!AA30&gt;0,'Gage R&amp;R'!AA30,"")</f>
      </c>
      <c r="N33" s="23">
        <f t="shared" si="25"/>
        <v>0</v>
      </c>
      <c r="O33" s="34">
        <f t="shared" si="26"/>
      </c>
      <c r="P33" s="34">
        <f t="shared" si="27"/>
      </c>
      <c r="Q33" s="33">
        <f t="shared" si="24"/>
      </c>
      <c r="R33" s="63"/>
      <c r="S33" s="93">
        <f t="shared" si="3"/>
        <v>20.920900000000003</v>
      </c>
      <c r="T33" s="94">
        <f t="shared" si="4"/>
        <v>21.355600000000003</v>
      </c>
      <c r="U33" s="95">
        <f t="shared" si="5"/>
        <v>21.790300000000002</v>
      </c>
      <c r="V33" s="96">
        <f t="shared" si="6"/>
        <v>22.225</v>
      </c>
      <c r="W33" s="94">
        <f t="shared" si="7"/>
        <v>22.6597</v>
      </c>
      <c r="X33" s="95">
        <f t="shared" si="8"/>
        <v>23.0944</v>
      </c>
      <c r="Y33" s="97">
        <f t="shared" si="9"/>
        <v>23.5291</v>
      </c>
      <c r="Z33" s="93">
        <f t="shared" si="10"/>
        <v>0</v>
      </c>
      <c r="AA33" s="94">
        <f t="shared" si="11"/>
        <v>0.9</v>
      </c>
      <c r="AB33" s="95">
        <f t="shared" si="12"/>
        <v>1.8</v>
      </c>
      <c r="AC33" s="96">
        <f t="shared" si="13"/>
        <v>2.7</v>
      </c>
      <c r="AD33" s="94">
        <f t="shared" si="14"/>
        <v>3.6036</v>
      </c>
      <c r="AE33" s="95">
        <f t="shared" si="15"/>
        <v>4.5072</v>
      </c>
      <c r="AF33" s="97">
        <f t="shared" si="16"/>
        <v>5.4108</v>
      </c>
      <c r="AG33" s="93">
        <f t="shared" si="17"/>
        <v>0</v>
      </c>
      <c r="AH33" s="94">
        <f t="shared" si="18"/>
        <v>0</v>
      </c>
      <c r="AI33" s="95">
        <f t="shared" si="19"/>
        <v>0</v>
      </c>
      <c r="AJ33" s="96">
        <f t="shared" si="20"/>
        <v>0</v>
      </c>
      <c r="AK33" s="98">
        <f t="shared" si="21"/>
        <v>0</v>
      </c>
      <c r="AL33" s="99">
        <f t="shared" si="22"/>
        <v>0</v>
      </c>
      <c r="AM33" s="97">
        <f t="shared" si="23"/>
        <v>0</v>
      </c>
      <c r="AN33" s="57"/>
    </row>
    <row r="34" spans="1:40" ht="12.75">
      <c r="A34" s="23">
        <v>28</v>
      </c>
      <c r="B34" s="170">
        <f>IF('Gage R&amp;R'!F31&gt;0,'Gage R&amp;R'!F31,"")</f>
      </c>
      <c r="C34" s="170">
        <f>IF('Gage R&amp;R'!G31&gt;0,'Gage R&amp;R'!G31,"")</f>
      </c>
      <c r="D34" s="170">
        <f>IF('Gage R&amp;R'!J31&gt;0,'Gage R&amp;R'!J31,"")</f>
      </c>
      <c r="E34" s="170">
        <f>IF('Gage R&amp;R'!K31&gt;0,'Gage R&amp;R'!K31,"")</f>
      </c>
      <c r="F34" s="170">
        <f>IF('Gage R&amp;R'!N31&gt;0,'Gage R&amp;R'!N31,"")</f>
      </c>
      <c r="G34" s="170">
        <f>IF('Gage R&amp;R'!O31&gt;0,'Gage R&amp;R'!O31,"")</f>
      </c>
      <c r="H34" s="170">
        <f>IF('Gage R&amp;R'!R31&gt;0,'Gage R&amp;R'!R31,"")</f>
      </c>
      <c r="I34" s="170">
        <f>IF('Gage R&amp;R'!S31&gt;0,'Gage R&amp;R'!S31,"")</f>
      </c>
      <c r="J34" s="170">
        <f>IF('Gage R&amp;R'!V31&gt;0,'Gage R&amp;R'!V31,"")</f>
      </c>
      <c r="K34" s="170">
        <f>IF('Gage R&amp;R'!W31&gt;0,'Gage R&amp;R'!W31,"")</f>
      </c>
      <c r="L34" s="170">
        <f>IF('Gage R&amp;R'!Z31&gt;0,'Gage R&amp;R'!Z31,"")</f>
      </c>
      <c r="M34" s="170">
        <f>IF('Gage R&amp;R'!AA31&gt;0,'Gage R&amp;R'!AA31,"")</f>
      </c>
      <c r="N34" s="23">
        <f t="shared" si="25"/>
        <v>0</v>
      </c>
      <c r="O34" s="34">
        <f t="shared" si="26"/>
      </c>
      <c r="P34" s="34">
        <f t="shared" si="27"/>
      </c>
      <c r="Q34" s="33">
        <f t="shared" si="24"/>
      </c>
      <c r="R34" s="63"/>
      <c r="S34" s="93">
        <f t="shared" si="3"/>
        <v>20.920900000000003</v>
      </c>
      <c r="T34" s="94">
        <f t="shared" si="4"/>
        <v>21.355600000000003</v>
      </c>
      <c r="U34" s="95">
        <f t="shared" si="5"/>
        <v>21.790300000000002</v>
      </c>
      <c r="V34" s="96">
        <f t="shared" si="6"/>
        <v>22.225</v>
      </c>
      <c r="W34" s="94">
        <f t="shared" si="7"/>
        <v>22.6597</v>
      </c>
      <c r="X34" s="95">
        <f t="shared" si="8"/>
        <v>23.0944</v>
      </c>
      <c r="Y34" s="97">
        <f t="shared" si="9"/>
        <v>23.5291</v>
      </c>
      <c r="Z34" s="93">
        <f t="shared" si="10"/>
        <v>0</v>
      </c>
      <c r="AA34" s="94">
        <f t="shared" si="11"/>
        <v>0.9</v>
      </c>
      <c r="AB34" s="95">
        <f t="shared" si="12"/>
        <v>1.8</v>
      </c>
      <c r="AC34" s="96">
        <f t="shared" si="13"/>
        <v>2.7</v>
      </c>
      <c r="AD34" s="94">
        <f t="shared" si="14"/>
        <v>3.6036</v>
      </c>
      <c r="AE34" s="95">
        <f t="shared" si="15"/>
        <v>4.5072</v>
      </c>
      <c r="AF34" s="97">
        <f t="shared" si="16"/>
        <v>5.4108</v>
      </c>
      <c r="AG34" s="93">
        <f t="shared" si="17"/>
        <v>0</v>
      </c>
      <c r="AH34" s="94">
        <f t="shared" si="18"/>
        <v>0</v>
      </c>
      <c r="AI34" s="95">
        <f t="shared" si="19"/>
        <v>0</v>
      </c>
      <c r="AJ34" s="96">
        <f t="shared" si="20"/>
        <v>0</v>
      </c>
      <c r="AK34" s="98">
        <f t="shared" si="21"/>
        <v>0</v>
      </c>
      <c r="AL34" s="99">
        <f t="shared" si="22"/>
        <v>0</v>
      </c>
      <c r="AM34" s="97">
        <f t="shared" si="23"/>
        <v>0</v>
      </c>
      <c r="AN34" s="57"/>
    </row>
    <row r="35" spans="1:40" ht="12.75">
      <c r="A35" s="23">
        <v>29</v>
      </c>
      <c r="B35" s="170">
        <f>IF('Gage R&amp;R'!F32&gt;0,'Gage R&amp;R'!F32,"")</f>
      </c>
      <c r="C35" s="170">
        <f>IF('Gage R&amp;R'!G32&gt;0,'Gage R&amp;R'!G32,"")</f>
      </c>
      <c r="D35" s="170">
        <f>IF('Gage R&amp;R'!J32&gt;0,'Gage R&amp;R'!J32,"")</f>
      </c>
      <c r="E35" s="170">
        <f>IF('Gage R&amp;R'!K32&gt;0,'Gage R&amp;R'!K32,"")</f>
      </c>
      <c r="F35" s="170">
        <f>IF('Gage R&amp;R'!N32&gt;0,'Gage R&amp;R'!N32,"")</f>
      </c>
      <c r="G35" s="170">
        <f>IF('Gage R&amp;R'!O32&gt;0,'Gage R&amp;R'!O32,"")</f>
      </c>
      <c r="H35" s="170">
        <f>IF('Gage R&amp;R'!R32&gt;0,'Gage R&amp;R'!R32,"")</f>
      </c>
      <c r="I35" s="170">
        <f>IF('Gage R&amp;R'!S32&gt;0,'Gage R&amp;R'!S32,"")</f>
      </c>
      <c r="J35" s="170">
        <f>IF('Gage R&amp;R'!V32&gt;0,'Gage R&amp;R'!V32,"")</f>
      </c>
      <c r="K35" s="170">
        <f>IF('Gage R&amp;R'!W32&gt;0,'Gage R&amp;R'!W32,"")</f>
      </c>
      <c r="L35" s="170">
        <f>IF('Gage R&amp;R'!Z32&gt;0,'Gage R&amp;R'!Z32,"")</f>
      </c>
      <c r="M35" s="170">
        <f>IF('Gage R&amp;R'!AA32&gt;0,'Gage R&amp;R'!AA32,"")</f>
      </c>
      <c r="N35" s="23">
        <f t="shared" si="25"/>
        <v>0</v>
      </c>
      <c r="O35" s="34">
        <f t="shared" si="26"/>
      </c>
      <c r="P35" s="34">
        <f t="shared" si="27"/>
      </c>
      <c r="Q35" s="33">
        <f t="shared" si="24"/>
      </c>
      <c r="R35" s="63"/>
      <c r="S35" s="93">
        <f t="shared" si="3"/>
        <v>20.920900000000003</v>
      </c>
      <c r="T35" s="94">
        <f t="shared" si="4"/>
        <v>21.355600000000003</v>
      </c>
      <c r="U35" s="95">
        <f t="shared" si="5"/>
        <v>21.790300000000002</v>
      </c>
      <c r="V35" s="96">
        <f t="shared" si="6"/>
        <v>22.225</v>
      </c>
      <c r="W35" s="94">
        <f t="shared" si="7"/>
        <v>22.6597</v>
      </c>
      <c r="X35" s="95">
        <f t="shared" si="8"/>
        <v>23.0944</v>
      </c>
      <c r="Y35" s="97">
        <f t="shared" si="9"/>
        <v>23.5291</v>
      </c>
      <c r="Z35" s="93">
        <f t="shared" si="10"/>
        <v>0</v>
      </c>
      <c r="AA35" s="94">
        <f t="shared" si="11"/>
        <v>0.9</v>
      </c>
      <c r="AB35" s="95">
        <f t="shared" si="12"/>
        <v>1.8</v>
      </c>
      <c r="AC35" s="96">
        <f t="shared" si="13"/>
        <v>2.7</v>
      </c>
      <c r="AD35" s="94">
        <f t="shared" si="14"/>
        <v>3.6036</v>
      </c>
      <c r="AE35" s="95">
        <f t="shared" si="15"/>
        <v>4.5072</v>
      </c>
      <c r="AF35" s="97">
        <f t="shared" si="16"/>
        <v>5.4108</v>
      </c>
      <c r="AG35" s="93">
        <f t="shared" si="17"/>
        <v>0</v>
      </c>
      <c r="AH35" s="94">
        <f t="shared" si="18"/>
        <v>0</v>
      </c>
      <c r="AI35" s="95">
        <f t="shared" si="19"/>
        <v>0</v>
      </c>
      <c r="AJ35" s="96">
        <f t="shared" si="20"/>
        <v>0</v>
      </c>
      <c r="AK35" s="98">
        <f t="shared" si="21"/>
        <v>0</v>
      </c>
      <c r="AL35" s="99">
        <f t="shared" si="22"/>
        <v>0</v>
      </c>
      <c r="AM35" s="97">
        <f t="shared" si="23"/>
        <v>0</v>
      </c>
      <c r="AN35" s="57"/>
    </row>
    <row r="36" spans="1:40" ht="12.75">
      <c r="A36" s="23">
        <v>30</v>
      </c>
      <c r="B36" s="170">
        <f>IF('Gage R&amp;R'!F33&gt;0,'Gage R&amp;R'!F33,"")</f>
      </c>
      <c r="C36" s="170">
        <f>IF('Gage R&amp;R'!G33&gt;0,'Gage R&amp;R'!G33,"")</f>
      </c>
      <c r="D36" s="170">
        <f>IF('Gage R&amp;R'!J33&gt;0,'Gage R&amp;R'!J33,"")</f>
      </c>
      <c r="E36" s="170">
        <f>IF('Gage R&amp;R'!K33&gt;0,'Gage R&amp;R'!K33,"")</f>
      </c>
      <c r="F36" s="170">
        <f>IF('Gage R&amp;R'!N33&gt;0,'Gage R&amp;R'!N33,"")</f>
      </c>
      <c r="G36" s="170">
        <f>IF('Gage R&amp;R'!O33&gt;0,'Gage R&amp;R'!O33,"")</f>
      </c>
      <c r="H36" s="170">
        <f>IF('Gage R&amp;R'!R33&gt;0,'Gage R&amp;R'!R33,"")</f>
      </c>
      <c r="I36" s="170">
        <f>IF('Gage R&amp;R'!S33&gt;0,'Gage R&amp;R'!S33,"")</f>
      </c>
      <c r="J36" s="170">
        <f>IF('Gage R&amp;R'!V33&gt;0,'Gage R&amp;R'!V33,"")</f>
      </c>
      <c r="K36" s="170">
        <f>IF('Gage R&amp;R'!W33&gt;0,'Gage R&amp;R'!W33,"")</f>
      </c>
      <c r="L36" s="170">
        <f>IF('Gage R&amp;R'!Z33&gt;0,'Gage R&amp;R'!Z33,"")</f>
      </c>
      <c r="M36" s="170">
        <f>IF('Gage R&amp;R'!AA33&gt;0,'Gage R&amp;R'!AA33,"")</f>
      </c>
      <c r="N36" s="23">
        <f t="shared" si="25"/>
        <v>0</v>
      </c>
      <c r="O36" s="34">
        <f t="shared" si="26"/>
      </c>
      <c r="P36" s="34">
        <f t="shared" si="27"/>
      </c>
      <c r="Q36" s="33">
        <f t="shared" si="24"/>
      </c>
      <c r="R36" s="63"/>
      <c r="S36" s="93">
        <f t="shared" si="3"/>
        <v>20.920900000000003</v>
      </c>
      <c r="T36" s="94">
        <f t="shared" si="4"/>
        <v>21.355600000000003</v>
      </c>
      <c r="U36" s="95">
        <f t="shared" si="5"/>
        <v>21.790300000000002</v>
      </c>
      <c r="V36" s="96">
        <f t="shared" si="6"/>
        <v>22.225</v>
      </c>
      <c r="W36" s="94">
        <f t="shared" si="7"/>
        <v>22.6597</v>
      </c>
      <c r="X36" s="95">
        <f t="shared" si="8"/>
        <v>23.0944</v>
      </c>
      <c r="Y36" s="97">
        <f t="shared" si="9"/>
        <v>23.5291</v>
      </c>
      <c r="Z36" s="93">
        <f t="shared" si="10"/>
        <v>0</v>
      </c>
      <c r="AA36" s="94">
        <f t="shared" si="11"/>
        <v>0.9</v>
      </c>
      <c r="AB36" s="95">
        <f t="shared" si="12"/>
        <v>1.8</v>
      </c>
      <c r="AC36" s="96">
        <f t="shared" si="13"/>
        <v>2.7</v>
      </c>
      <c r="AD36" s="94">
        <f t="shared" si="14"/>
        <v>3.6036</v>
      </c>
      <c r="AE36" s="95">
        <f t="shared" si="15"/>
        <v>4.5072</v>
      </c>
      <c r="AF36" s="97">
        <f t="shared" si="16"/>
        <v>5.4108</v>
      </c>
      <c r="AG36" s="93">
        <f t="shared" si="17"/>
        <v>0</v>
      </c>
      <c r="AH36" s="94">
        <f t="shared" si="18"/>
        <v>0</v>
      </c>
      <c r="AI36" s="95">
        <f t="shared" si="19"/>
        <v>0</v>
      </c>
      <c r="AJ36" s="96">
        <f t="shared" si="20"/>
        <v>0</v>
      </c>
      <c r="AK36" s="98">
        <f t="shared" si="21"/>
        <v>0</v>
      </c>
      <c r="AL36" s="99">
        <f t="shared" si="22"/>
        <v>0</v>
      </c>
      <c r="AM36" s="97">
        <f t="shared" si="23"/>
        <v>0</v>
      </c>
      <c r="AN36" s="57"/>
    </row>
    <row r="37" spans="1:40" ht="12.75">
      <c r="A37" s="23">
        <v>31</v>
      </c>
      <c r="B37" s="170">
        <f>IF('Gage R&amp;R'!F34&gt;0,'Gage R&amp;R'!F34,"")</f>
      </c>
      <c r="C37" s="170">
        <f>IF('Gage R&amp;R'!G34&gt;0,'Gage R&amp;R'!G34,"")</f>
      </c>
      <c r="D37" s="170">
        <f>IF('Gage R&amp;R'!J34&gt;0,'Gage R&amp;R'!J34,"")</f>
      </c>
      <c r="E37" s="170">
        <f>IF('Gage R&amp;R'!K34&gt;0,'Gage R&amp;R'!K34,"")</f>
      </c>
      <c r="F37" s="170">
        <f>IF('Gage R&amp;R'!N34&gt;0,'Gage R&amp;R'!N34,"")</f>
      </c>
      <c r="G37" s="170">
        <f>IF('Gage R&amp;R'!O34&gt;0,'Gage R&amp;R'!O34,"")</f>
      </c>
      <c r="H37" s="170">
        <f>IF('Gage R&amp;R'!R34&gt;0,'Gage R&amp;R'!R34,"")</f>
      </c>
      <c r="I37" s="170">
        <f>IF('Gage R&amp;R'!S34&gt;0,'Gage R&amp;R'!S34,"")</f>
      </c>
      <c r="J37" s="170">
        <f>IF('Gage R&amp;R'!V34&gt;0,'Gage R&amp;R'!V34,"")</f>
      </c>
      <c r="K37" s="170">
        <f>IF('Gage R&amp;R'!W34&gt;0,'Gage R&amp;R'!W34,"")</f>
      </c>
      <c r="L37" s="170">
        <f>IF('Gage R&amp;R'!Z34&gt;0,'Gage R&amp;R'!Z34,"")</f>
      </c>
      <c r="M37" s="170">
        <f>IF('Gage R&amp;R'!AA34&gt;0,'Gage R&amp;R'!AA34,"")</f>
      </c>
      <c r="N37" s="23">
        <f t="shared" si="25"/>
        <v>0</v>
      </c>
      <c r="O37" s="34">
        <f t="shared" si="26"/>
      </c>
      <c r="P37" s="34">
        <f t="shared" si="27"/>
      </c>
      <c r="Q37" s="33">
        <f t="shared" si="24"/>
      </c>
      <c r="R37" s="63"/>
      <c r="S37" s="93">
        <f t="shared" si="3"/>
        <v>20.920900000000003</v>
      </c>
      <c r="T37" s="94">
        <f t="shared" si="4"/>
        <v>21.355600000000003</v>
      </c>
      <c r="U37" s="95">
        <f t="shared" si="5"/>
        <v>21.790300000000002</v>
      </c>
      <c r="V37" s="96">
        <f t="shared" si="6"/>
        <v>22.225</v>
      </c>
      <c r="W37" s="94">
        <f t="shared" si="7"/>
        <v>22.6597</v>
      </c>
      <c r="X37" s="95">
        <f t="shared" si="8"/>
        <v>23.0944</v>
      </c>
      <c r="Y37" s="97">
        <f t="shared" si="9"/>
        <v>23.5291</v>
      </c>
      <c r="Z37" s="93">
        <f t="shared" si="10"/>
        <v>0</v>
      </c>
      <c r="AA37" s="94">
        <f t="shared" si="11"/>
        <v>0.9</v>
      </c>
      <c r="AB37" s="95">
        <f t="shared" si="12"/>
        <v>1.8</v>
      </c>
      <c r="AC37" s="96">
        <f t="shared" si="13"/>
        <v>2.7</v>
      </c>
      <c r="AD37" s="94">
        <f t="shared" si="14"/>
        <v>3.6036</v>
      </c>
      <c r="AE37" s="95">
        <f t="shared" si="15"/>
        <v>4.5072</v>
      </c>
      <c r="AF37" s="97">
        <f t="shared" si="16"/>
        <v>5.4108</v>
      </c>
      <c r="AG37" s="93">
        <f t="shared" si="17"/>
        <v>0</v>
      </c>
      <c r="AH37" s="94">
        <f t="shared" si="18"/>
        <v>0</v>
      </c>
      <c r="AI37" s="95">
        <f t="shared" si="19"/>
        <v>0</v>
      </c>
      <c r="AJ37" s="96">
        <f t="shared" si="20"/>
        <v>0</v>
      </c>
      <c r="AK37" s="98">
        <f t="shared" si="21"/>
        <v>0</v>
      </c>
      <c r="AL37" s="99">
        <f t="shared" si="22"/>
        <v>0</v>
      </c>
      <c r="AM37" s="97">
        <f t="shared" si="23"/>
        <v>0</v>
      </c>
      <c r="AN37" s="57"/>
    </row>
    <row r="38" spans="1:40" ht="12.75">
      <c r="A38" s="23">
        <v>32</v>
      </c>
      <c r="B38" s="170">
        <f>IF('Gage R&amp;R'!F35&gt;0,'Gage R&amp;R'!F35,"")</f>
      </c>
      <c r="C38" s="170">
        <f>IF('Gage R&amp;R'!G35&gt;0,'Gage R&amp;R'!G35,"")</f>
      </c>
      <c r="D38" s="170">
        <f>IF('Gage R&amp;R'!J35&gt;0,'Gage R&amp;R'!J35,"")</f>
      </c>
      <c r="E38" s="170">
        <f>IF('Gage R&amp;R'!K35&gt;0,'Gage R&amp;R'!K35,"")</f>
      </c>
      <c r="F38" s="170">
        <f>IF('Gage R&amp;R'!N35&gt;0,'Gage R&amp;R'!N35,"")</f>
      </c>
      <c r="G38" s="170">
        <f>IF('Gage R&amp;R'!O35&gt;0,'Gage R&amp;R'!O35,"")</f>
      </c>
      <c r="H38" s="170">
        <f>IF('Gage R&amp;R'!R35&gt;0,'Gage R&amp;R'!R35,"")</f>
      </c>
      <c r="I38" s="170">
        <f>IF('Gage R&amp;R'!S35&gt;0,'Gage R&amp;R'!S35,"")</f>
      </c>
      <c r="J38" s="170">
        <f>IF('Gage R&amp;R'!V35&gt;0,'Gage R&amp;R'!V35,"")</f>
      </c>
      <c r="K38" s="170">
        <f>IF('Gage R&amp;R'!W35&gt;0,'Gage R&amp;R'!W35,"")</f>
      </c>
      <c r="L38" s="170">
        <f>IF('Gage R&amp;R'!Z35&gt;0,'Gage R&amp;R'!Z35,"")</f>
      </c>
      <c r="M38" s="170">
        <f>IF('Gage R&amp;R'!AA35&gt;0,'Gage R&amp;R'!AA35,"")</f>
      </c>
      <c r="N38" s="23">
        <f t="shared" si="25"/>
        <v>0</v>
      </c>
      <c r="O38" s="34">
        <f t="shared" si="26"/>
      </c>
      <c r="P38" s="34">
        <f t="shared" si="27"/>
      </c>
      <c r="Q38" s="33">
        <f t="shared" si="24"/>
      </c>
      <c r="R38" s="63"/>
      <c r="S38" s="93">
        <f t="shared" si="3"/>
        <v>20.920900000000003</v>
      </c>
      <c r="T38" s="94">
        <f t="shared" si="4"/>
        <v>21.355600000000003</v>
      </c>
      <c r="U38" s="95">
        <f t="shared" si="5"/>
        <v>21.790300000000002</v>
      </c>
      <c r="V38" s="96">
        <f t="shared" si="6"/>
        <v>22.225</v>
      </c>
      <c r="W38" s="94">
        <f t="shared" si="7"/>
        <v>22.6597</v>
      </c>
      <c r="X38" s="95">
        <f t="shared" si="8"/>
        <v>23.0944</v>
      </c>
      <c r="Y38" s="97">
        <f t="shared" si="9"/>
        <v>23.5291</v>
      </c>
      <c r="Z38" s="93">
        <f t="shared" si="10"/>
        <v>0</v>
      </c>
      <c r="AA38" s="94">
        <f t="shared" si="11"/>
        <v>0.9</v>
      </c>
      <c r="AB38" s="95">
        <f t="shared" si="12"/>
        <v>1.8</v>
      </c>
      <c r="AC38" s="96">
        <f t="shared" si="13"/>
        <v>2.7</v>
      </c>
      <c r="AD38" s="94">
        <f t="shared" si="14"/>
        <v>3.6036</v>
      </c>
      <c r="AE38" s="95">
        <f t="shared" si="15"/>
        <v>4.5072</v>
      </c>
      <c r="AF38" s="97">
        <f t="shared" si="16"/>
        <v>5.4108</v>
      </c>
      <c r="AG38" s="93">
        <f t="shared" si="17"/>
        <v>0</v>
      </c>
      <c r="AH38" s="94">
        <f t="shared" si="18"/>
        <v>0</v>
      </c>
      <c r="AI38" s="95">
        <f t="shared" si="19"/>
        <v>0</v>
      </c>
      <c r="AJ38" s="96">
        <f t="shared" si="20"/>
        <v>0</v>
      </c>
      <c r="AK38" s="98">
        <f t="shared" si="21"/>
        <v>0</v>
      </c>
      <c r="AL38" s="99">
        <f t="shared" si="22"/>
        <v>0</v>
      </c>
      <c r="AM38" s="97">
        <f t="shared" si="23"/>
        <v>0</v>
      </c>
      <c r="AN38" s="57"/>
    </row>
    <row r="39" spans="1:40" ht="12.75">
      <c r="A39" s="23">
        <v>33</v>
      </c>
      <c r="B39" s="170">
        <f>IF('Gage R&amp;R'!F36&gt;0,'Gage R&amp;R'!F36,"")</f>
      </c>
      <c r="C39" s="170">
        <f>IF('Gage R&amp;R'!G36&gt;0,'Gage R&amp;R'!G36,"")</f>
      </c>
      <c r="D39" s="170">
        <f>IF('Gage R&amp;R'!J36&gt;0,'Gage R&amp;R'!J36,"")</f>
      </c>
      <c r="E39" s="170">
        <f>IF('Gage R&amp;R'!K36&gt;0,'Gage R&amp;R'!K36,"")</f>
      </c>
      <c r="F39" s="170">
        <f>IF('Gage R&amp;R'!N36&gt;0,'Gage R&amp;R'!N36,"")</f>
      </c>
      <c r="G39" s="170">
        <f>IF('Gage R&amp;R'!O36&gt;0,'Gage R&amp;R'!O36,"")</f>
      </c>
      <c r="H39" s="170">
        <f>IF('Gage R&amp;R'!R36&gt;0,'Gage R&amp;R'!R36,"")</f>
      </c>
      <c r="I39" s="170">
        <f>IF('Gage R&amp;R'!S36&gt;0,'Gage R&amp;R'!S36,"")</f>
      </c>
      <c r="J39" s="170">
        <f>IF('Gage R&amp;R'!V36&gt;0,'Gage R&amp;R'!V36,"")</f>
      </c>
      <c r="K39" s="170">
        <f>IF('Gage R&amp;R'!W36&gt;0,'Gage R&amp;R'!W36,"")</f>
      </c>
      <c r="L39" s="170">
        <f>IF('Gage R&amp;R'!Z36&gt;0,'Gage R&amp;R'!Z36,"")</f>
      </c>
      <c r="M39" s="170">
        <f>IF('Gage R&amp;R'!AA36&gt;0,'Gage R&amp;R'!AA36,"")</f>
      </c>
      <c r="N39" s="23">
        <f t="shared" si="25"/>
        <v>0</v>
      </c>
      <c r="O39" s="34">
        <f t="shared" si="26"/>
      </c>
      <c r="P39" s="34">
        <f t="shared" si="27"/>
      </c>
      <c r="Q39" s="33">
        <f t="shared" si="24"/>
      </c>
      <c r="R39" s="63"/>
      <c r="S39" s="93">
        <f t="shared" si="3"/>
        <v>20.920900000000003</v>
      </c>
      <c r="T39" s="94">
        <f t="shared" si="4"/>
        <v>21.355600000000003</v>
      </c>
      <c r="U39" s="95">
        <f t="shared" si="5"/>
        <v>21.790300000000002</v>
      </c>
      <c r="V39" s="96">
        <f t="shared" si="6"/>
        <v>22.225</v>
      </c>
      <c r="W39" s="94">
        <f t="shared" si="7"/>
        <v>22.6597</v>
      </c>
      <c r="X39" s="95">
        <f t="shared" si="8"/>
        <v>23.0944</v>
      </c>
      <c r="Y39" s="97">
        <f t="shared" si="9"/>
        <v>23.5291</v>
      </c>
      <c r="Z39" s="93">
        <f t="shared" si="10"/>
        <v>0</v>
      </c>
      <c r="AA39" s="94">
        <f t="shared" si="11"/>
        <v>0.9</v>
      </c>
      <c r="AB39" s="95">
        <f t="shared" si="12"/>
        <v>1.8</v>
      </c>
      <c r="AC39" s="96">
        <f t="shared" si="13"/>
        <v>2.7</v>
      </c>
      <c r="AD39" s="94">
        <f t="shared" si="14"/>
        <v>3.6036</v>
      </c>
      <c r="AE39" s="95">
        <f t="shared" si="15"/>
        <v>4.5072</v>
      </c>
      <c r="AF39" s="97">
        <f t="shared" si="16"/>
        <v>5.4108</v>
      </c>
      <c r="AG39" s="93">
        <f t="shared" si="17"/>
        <v>0</v>
      </c>
      <c r="AH39" s="94">
        <f t="shared" si="18"/>
        <v>0</v>
      </c>
      <c r="AI39" s="95">
        <f t="shared" si="19"/>
        <v>0</v>
      </c>
      <c r="AJ39" s="96">
        <f t="shared" si="20"/>
        <v>0</v>
      </c>
      <c r="AK39" s="98">
        <f t="shared" si="21"/>
        <v>0</v>
      </c>
      <c r="AL39" s="99">
        <f t="shared" si="22"/>
        <v>0</v>
      </c>
      <c r="AM39" s="97">
        <f t="shared" si="23"/>
        <v>0</v>
      </c>
      <c r="AN39" s="57"/>
    </row>
    <row r="40" spans="1:40" ht="12.75">
      <c r="A40" s="23">
        <v>34</v>
      </c>
      <c r="B40" s="170">
        <f>IF('Gage R&amp;R'!F37&gt;0,'Gage R&amp;R'!F37,"")</f>
      </c>
      <c r="C40" s="170">
        <f>IF('Gage R&amp;R'!G37&gt;0,'Gage R&amp;R'!G37,"")</f>
      </c>
      <c r="D40" s="170">
        <f>IF('Gage R&amp;R'!J37&gt;0,'Gage R&amp;R'!J37,"")</f>
      </c>
      <c r="E40" s="170">
        <f>IF('Gage R&amp;R'!K37&gt;0,'Gage R&amp;R'!K37,"")</f>
      </c>
      <c r="F40" s="170">
        <f>IF('Gage R&amp;R'!N37&gt;0,'Gage R&amp;R'!N37,"")</f>
      </c>
      <c r="G40" s="170">
        <f>IF('Gage R&amp;R'!O37&gt;0,'Gage R&amp;R'!O37,"")</f>
      </c>
      <c r="H40" s="170">
        <f>IF('Gage R&amp;R'!R37&gt;0,'Gage R&amp;R'!R37,"")</f>
      </c>
      <c r="I40" s="170">
        <f>IF('Gage R&amp;R'!S37&gt;0,'Gage R&amp;R'!S37,"")</f>
      </c>
      <c r="J40" s="170">
        <f>IF('Gage R&amp;R'!V37&gt;0,'Gage R&amp;R'!V37,"")</f>
      </c>
      <c r="K40" s="170">
        <f>IF('Gage R&amp;R'!W37&gt;0,'Gage R&amp;R'!W37,"")</f>
      </c>
      <c r="L40" s="170">
        <f>IF('Gage R&amp;R'!Z37&gt;0,'Gage R&amp;R'!Z37,"")</f>
      </c>
      <c r="M40" s="170">
        <f>IF('Gage R&amp;R'!AA37&gt;0,'Gage R&amp;R'!AA37,"")</f>
      </c>
      <c r="N40" s="23">
        <f t="shared" si="25"/>
        <v>0</v>
      </c>
      <c r="O40" s="34">
        <f t="shared" si="26"/>
      </c>
      <c r="P40" s="34">
        <f t="shared" si="27"/>
      </c>
      <c r="Q40" s="33">
        <f t="shared" si="24"/>
      </c>
      <c r="R40" s="63"/>
      <c r="S40" s="93">
        <f t="shared" si="3"/>
        <v>20.920900000000003</v>
      </c>
      <c r="T40" s="94">
        <f t="shared" si="4"/>
        <v>21.355600000000003</v>
      </c>
      <c r="U40" s="95">
        <f t="shared" si="5"/>
        <v>21.790300000000002</v>
      </c>
      <c r="V40" s="96">
        <f t="shared" si="6"/>
        <v>22.225</v>
      </c>
      <c r="W40" s="94">
        <f t="shared" si="7"/>
        <v>22.6597</v>
      </c>
      <c r="X40" s="95">
        <f t="shared" si="8"/>
        <v>23.0944</v>
      </c>
      <c r="Y40" s="97">
        <f t="shared" si="9"/>
        <v>23.5291</v>
      </c>
      <c r="Z40" s="93">
        <f t="shared" si="10"/>
        <v>0</v>
      </c>
      <c r="AA40" s="94">
        <f t="shared" si="11"/>
        <v>0.9</v>
      </c>
      <c r="AB40" s="95">
        <f t="shared" si="12"/>
        <v>1.8</v>
      </c>
      <c r="AC40" s="96">
        <f t="shared" si="13"/>
        <v>2.7</v>
      </c>
      <c r="AD40" s="94">
        <f t="shared" si="14"/>
        <v>3.6036</v>
      </c>
      <c r="AE40" s="95">
        <f t="shared" si="15"/>
        <v>4.5072</v>
      </c>
      <c r="AF40" s="97">
        <f t="shared" si="16"/>
        <v>5.4108</v>
      </c>
      <c r="AG40" s="93">
        <f t="shared" si="17"/>
        <v>0</v>
      </c>
      <c r="AH40" s="94">
        <f t="shared" si="18"/>
        <v>0</v>
      </c>
      <c r="AI40" s="95">
        <f t="shared" si="19"/>
        <v>0</v>
      </c>
      <c r="AJ40" s="96">
        <f t="shared" si="20"/>
        <v>0</v>
      </c>
      <c r="AK40" s="98">
        <f t="shared" si="21"/>
        <v>0</v>
      </c>
      <c r="AL40" s="99">
        <f t="shared" si="22"/>
        <v>0</v>
      </c>
      <c r="AM40" s="97">
        <f t="shared" si="23"/>
        <v>0</v>
      </c>
      <c r="AN40" s="57"/>
    </row>
    <row r="41" spans="1:40" ht="12.75">
      <c r="A41" s="23">
        <v>35</v>
      </c>
      <c r="B41" s="170">
        <f>IF('Gage R&amp;R'!F38&gt;0,'Gage R&amp;R'!F38,"")</f>
      </c>
      <c r="C41" s="170">
        <f>IF('Gage R&amp;R'!G38&gt;0,'Gage R&amp;R'!G38,"")</f>
      </c>
      <c r="D41" s="170">
        <f>IF('Gage R&amp;R'!J38&gt;0,'Gage R&amp;R'!J38,"")</f>
      </c>
      <c r="E41" s="170">
        <f>IF('Gage R&amp;R'!K38&gt;0,'Gage R&amp;R'!K38,"")</f>
      </c>
      <c r="F41" s="170">
        <f>IF('Gage R&amp;R'!N38&gt;0,'Gage R&amp;R'!N38,"")</f>
      </c>
      <c r="G41" s="170">
        <f>IF('Gage R&amp;R'!O38&gt;0,'Gage R&amp;R'!O38,"")</f>
      </c>
      <c r="H41" s="170">
        <f>IF('Gage R&amp;R'!R38&gt;0,'Gage R&amp;R'!R38,"")</f>
      </c>
      <c r="I41" s="170">
        <f>IF('Gage R&amp;R'!S38&gt;0,'Gage R&amp;R'!S38,"")</f>
      </c>
      <c r="J41" s="170">
        <f>IF('Gage R&amp;R'!V38&gt;0,'Gage R&amp;R'!V38,"")</f>
      </c>
      <c r="K41" s="170">
        <f>IF('Gage R&amp;R'!W38&gt;0,'Gage R&amp;R'!W38,"")</f>
      </c>
      <c r="L41" s="170">
        <f>IF('Gage R&amp;R'!Z38&gt;0,'Gage R&amp;R'!Z38,"")</f>
      </c>
      <c r="M41" s="170">
        <f>IF('Gage R&amp;R'!AA38&gt;0,'Gage R&amp;R'!AA38,"")</f>
      </c>
      <c r="N41" s="23">
        <f t="shared" si="25"/>
        <v>0</v>
      </c>
      <c r="O41" s="34">
        <f t="shared" si="26"/>
      </c>
      <c r="P41" s="34">
        <f t="shared" si="27"/>
      </c>
      <c r="Q41" s="33">
        <f t="shared" si="24"/>
      </c>
      <c r="R41" s="63"/>
      <c r="S41" s="93">
        <f t="shared" si="3"/>
        <v>20.920900000000003</v>
      </c>
      <c r="T41" s="94">
        <f t="shared" si="4"/>
        <v>21.355600000000003</v>
      </c>
      <c r="U41" s="95">
        <f t="shared" si="5"/>
        <v>21.790300000000002</v>
      </c>
      <c r="V41" s="96">
        <f t="shared" si="6"/>
        <v>22.225</v>
      </c>
      <c r="W41" s="94">
        <f t="shared" si="7"/>
        <v>22.6597</v>
      </c>
      <c r="X41" s="95">
        <f t="shared" si="8"/>
        <v>23.0944</v>
      </c>
      <c r="Y41" s="97">
        <f t="shared" si="9"/>
        <v>23.5291</v>
      </c>
      <c r="Z41" s="93">
        <f t="shared" si="10"/>
        <v>0</v>
      </c>
      <c r="AA41" s="94">
        <f t="shared" si="11"/>
        <v>0.9</v>
      </c>
      <c r="AB41" s="95">
        <f t="shared" si="12"/>
        <v>1.8</v>
      </c>
      <c r="AC41" s="96">
        <f t="shared" si="13"/>
        <v>2.7</v>
      </c>
      <c r="AD41" s="94">
        <f t="shared" si="14"/>
        <v>3.6036</v>
      </c>
      <c r="AE41" s="95">
        <f t="shared" si="15"/>
        <v>4.5072</v>
      </c>
      <c r="AF41" s="97">
        <f t="shared" si="16"/>
        <v>5.4108</v>
      </c>
      <c r="AG41" s="93">
        <f t="shared" si="17"/>
        <v>0</v>
      </c>
      <c r="AH41" s="94">
        <f t="shared" si="18"/>
        <v>0</v>
      </c>
      <c r="AI41" s="95">
        <f t="shared" si="19"/>
        <v>0</v>
      </c>
      <c r="AJ41" s="96">
        <f t="shared" si="20"/>
        <v>0</v>
      </c>
      <c r="AK41" s="98">
        <f t="shared" si="21"/>
        <v>0</v>
      </c>
      <c r="AL41" s="99">
        <f t="shared" si="22"/>
        <v>0</v>
      </c>
      <c r="AM41" s="97">
        <f t="shared" si="23"/>
        <v>0</v>
      </c>
      <c r="AN41" s="57"/>
    </row>
    <row r="42" spans="1:40" ht="12.75">
      <c r="A42" s="23">
        <v>36</v>
      </c>
      <c r="B42" s="170">
        <f>IF('Gage R&amp;R'!F39&gt;0,'Gage R&amp;R'!F39,"")</f>
      </c>
      <c r="C42" s="170">
        <f>IF('Gage R&amp;R'!G39&gt;0,'Gage R&amp;R'!G39,"")</f>
      </c>
      <c r="D42" s="170">
        <f>IF('Gage R&amp;R'!J39&gt;0,'Gage R&amp;R'!J39,"")</f>
      </c>
      <c r="E42" s="170">
        <f>IF('Gage R&amp;R'!K39&gt;0,'Gage R&amp;R'!K39,"")</f>
      </c>
      <c r="F42" s="170">
        <f>IF('Gage R&amp;R'!N39&gt;0,'Gage R&amp;R'!N39,"")</f>
      </c>
      <c r="G42" s="170">
        <f>IF('Gage R&amp;R'!O39&gt;0,'Gage R&amp;R'!O39,"")</f>
      </c>
      <c r="H42" s="170">
        <f>IF('Gage R&amp;R'!R39&gt;0,'Gage R&amp;R'!R39,"")</f>
      </c>
      <c r="I42" s="170">
        <f>IF('Gage R&amp;R'!S39&gt;0,'Gage R&amp;R'!S39,"")</f>
      </c>
      <c r="J42" s="170">
        <f>IF('Gage R&amp;R'!V39&gt;0,'Gage R&amp;R'!V39,"")</f>
      </c>
      <c r="K42" s="170">
        <f>IF('Gage R&amp;R'!W39&gt;0,'Gage R&amp;R'!W39,"")</f>
      </c>
      <c r="L42" s="170">
        <f>IF('Gage R&amp;R'!Z39&gt;0,'Gage R&amp;R'!Z39,"")</f>
      </c>
      <c r="M42" s="170">
        <f>IF('Gage R&amp;R'!AA39&gt;0,'Gage R&amp;R'!AA39,"")</f>
      </c>
      <c r="N42" s="23">
        <f t="shared" si="25"/>
        <v>0</v>
      </c>
      <c r="O42" s="34">
        <f t="shared" si="26"/>
      </c>
      <c r="P42" s="34">
        <f t="shared" si="27"/>
      </c>
      <c r="Q42" s="33">
        <f t="shared" si="24"/>
      </c>
      <c r="R42" s="63"/>
      <c r="S42" s="93">
        <f t="shared" si="3"/>
        <v>20.920900000000003</v>
      </c>
      <c r="T42" s="94">
        <f t="shared" si="4"/>
        <v>21.355600000000003</v>
      </c>
      <c r="U42" s="95">
        <f t="shared" si="5"/>
        <v>21.790300000000002</v>
      </c>
      <c r="V42" s="96">
        <f t="shared" si="6"/>
        <v>22.225</v>
      </c>
      <c r="W42" s="94">
        <f t="shared" si="7"/>
        <v>22.6597</v>
      </c>
      <c r="X42" s="95">
        <f t="shared" si="8"/>
        <v>23.0944</v>
      </c>
      <c r="Y42" s="97">
        <f t="shared" si="9"/>
        <v>23.5291</v>
      </c>
      <c r="Z42" s="93">
        <f t="shared" si="10"/>
        <v>0</v>
      </c>
      <c r="AA42" s="94">
        <f t="shared" si="11"/>
        <v>0.9</v>
      </c>
      <c r="AB42" s="95">
        <f t="shared" si="12"/>
        <v>1.8</v>
      </c>
      <c r="AC42" s="96">
        <f t="shared" si="13"/>
        <v>2.7</v>
      </c>
      <c r="AD42" s="94">
        <f t="shared" si="14"/>
        <v>3.6036</v>
      </c>
      <c r="AE42" s="95">
        <f t="shared" si="15"/>
        <v>4.5072</v>
      </c>
      <c r="AF42" s="97">
        <f t="shared" si="16"/>
        <v>5.4108</v>
      </c>
      <c r="AG42" s="93">
        <f t="shared" si="17"/>
        <v>0</v>
      </c>
      <c r="AH42" s="94">
        <f t="shared" si="18"/>
        <v>0</v>
      </c>
      <c r="AI42" s="95">
        <f t="shared" si="19"/>
        <v>0</v>
      </c>
      <c r="AJ42" s="96">
        <f t="shared" si="20"/>
        <v>0</v>
      </c>
      <c r="AK42" s="98">
        <f t="shared" si="21"/>
        <v>0</v>
      </c>
      <c r="AL42" s="99">
        <f t="shared" si="22"/>
        <v>0</v>
      </c>
      <c r="AM42" s="97">
        <f t="shared" si="23"/>
        <v>0</v>
      </c>
      <c r="AN42" s="57"/>
    </row>
    <row r="43" spans="1:40" ht="12.75">
      <c r="A43" s="23">
        <v>37</v>
      </c>
      <c r="B43" s="170">
        <f>IF('Gage R&amp;R'!F40&gt;0,'Gage R&amp;R'!F40,"")</f>
      </c>
      <c r="C43" s="170">
        <f>IF('Gage R&amp;R'!G40&gt;0,'Gage R&amp;R'!G40,"")</f>
      </c>
      <c r="D43" s="170">
        <f>IF('Gage R&amp;R'!J40&gt;0,'Gage R&amp;R'!J40,"")</f>
      </c>
      <c r="E43" s="170">
        <f>IF('Gage R&amp;R'!K40&gt;0,'Gage R&amp;R'!K40,"")</f>
      </c>
      <c r="F43" s="170">
        <f>IF('Gage R&amp;R'!N40&gt;0,'Gage R&amp;R'!N40,"")</f>
      </c>
      <c r="G43" s="170">
        <f>IF('Gage R&amp;R'!O40&gt;0,'Gage R&amp;R'!O40,"")</f>
      </c>
      <c r="H43" s="170">
        <f>IF('Gage R&amp;R'!R40&gt;0,'Gage R&amp;R'!R40,"")</f>
      </c>
      <c r="I43" s="170">
        <f>IF('Gage R&amp;R'!S40&gt;0,'Gage R&amp;R'!S40,"")</f>
      </c>
      <c r="J43" s="170">
        <f>IF('Gage R&amp;R'!V40&gt;0,'Gage R&amp;R'!V40,"")</f>
      </c>
      <c r="K43" s="170">
        <f>IF('Gage R&amp;R'!W40&gt;0,'Gage R&amp;R'!W40,"")</f>
      </c>
      <c r="L43" s="170">
        <f>IF('Gage R&amp;R'!Z40&gt;0,'Gage R&amp;R'!Z40,"")</f>
      </c>
      <c r="M43" s="170">
        <f>IF('Gage R&amp;R'!AA40&gt;0,'Gage R&amp;R'!AA40,"")</f>
      </c>
      <c r="N43" s="23">
        <f t="shared" si="25"/>
        <v>0</v>
      </c>
      <c r="O43" s="34">
        <f t="shared" si="26"/>
      </c>
      <c r="P43" s="34">
        <f t="shared" si="27"/>
      </c>
      <c r="Q43" s="33">
        <f t="shared" si="24"/>
      </c>
      <c r="R43" s="63"/>
      <c r="S43" s="93">
        <f t="shared" si="3"/>
        <v>20.920900000000003</v>
      </c>
      <c r="T43" s="94">
        <f t="shared" si="4"/>
        <v>21.355600000000003</v>
      </c>
      <c r="U43" s="95">
        <f t="shared" si="5"/>
        <v>21.790300000000002</v>
      </c>
      <c r="V43" s="96">
        <f t="shared" si="6"/>
        <v>22.225</v>
      </c>
      <c r="W43" s="94">
        <f t="shared" si="7"/>
        <v>22.6597</v>
      </c>
      <c r="X43" s="95">
        <f t="shared" si="8"/>
        <v>23.0944</v>
      </c>
      <c r="Y43" s="97">
        <f t="shared" si="9"/>
        <v>23.5291</v>
      </c>
      <c r="Z43" s="93">
        <f t="shared" si="10"/>
        <v>0</v>
      </c>
      <c r="AA43" s="94">
        <f t="shared" si="11"/>
        <v>0.9</v>
      </c>
      <c r="AB43" s="95">
        <f t="shared" si="12"/>
        <v>1.8</v>
      </c>
      <c r="AC43" s="96">
        <f t="shared" si="13"/>
        <v>2.7</v>
      </c>
      <c r="AD43" s="94">
        <f t="shared" si="14"/>
        <v>3.6036</v>
      </c>
      <c r="AE43" s="95">
        <f t="shared" si="15"/>
        <v>4.5072</v>
      </c>
      <c r="AF43" s="97">
        <f t="shared" si="16"/>
        <v>5.4108</v>
      </c>
      <c r="AG43" s="93">
        <f t="shared" si="17"/>
        <v>0</v>
      </c>
      <c r="AH43" s="94">
        <f t="shared" si="18"/>
        <v>0</v>
      </c>
      <c r="AI43" s="95">
        <f t="shared" si="19"/>
        <v>0</v>
      </c>
      <c r="AJ43" s="96">
        <f t="shared" si="20"/>
        <v>0</v>
      </c>
      <c r="AK43" s="98">
        <f t="shared" si="21"/>
        <v>0</v>
      </c>
      <c r="AL43" s="99">
        <f t="shared" si="22"/>
        <v>0</v>
      </c>
      <c r="AM43" s="97">
        <f t="shared" si="23"/>
        <v>0</v>
      </c>
      <c r="AN43" s="57"/>
    </row>
    <row r="44" spans="1:40" ht="12.75">
      <c r="A44" s="23">
        <v>38</v>
      </c>
      <c r="B44" s="170">
        <f>IF('Gage R&amp;R'!F41&gt;0,'Gage R&amp;R'!F41,"")</f>
      </c>
      <c r="C44" s="170">
        <f>IF('Gage R&amp;R'!G41&gt;0,'Gage R&amp;R'!G41,"")</f>
      </c>
      <c r="D44" s="170">
        <f>IF('Gage R&amp;R'!J41&gt;0,'Gage R&amp;R'!J41,"")</f>
      </c>
      <c r="E44" s="170">
        <f>IF('Gage R&amp;R'!K41&gt;0,'Gage R&amp;R'!K41,"")</f>
      </c>
      <c r="F44" s="170">
        <f>IF('Gage R&amp;R'!N41&gt;0,'Gage R&amp;R'!N41,"")</f>
      </c>
      <c r="G44" s="170">
        <f>IF('Gage R&amp;R'!O41&gt;0,'Gage R&amp;R'!O41,"")</f>
      </c>
      <c r="H44" s="170">
        <f>IF('Gage R&amp;R'!R41&gt;0,'Gage R&amp;R'!R41,"")</f>
      </c>
      <c r="I44" s="170">
        <f>IF('Gage R&amp;R'!S41&gt;0,'Gage R&amp;R'!S41,"")</f>
      </c>
      <c r="J44" s="170">
        <f>IF('Gage R&amp;R'!V41&gt;0,'Gage R&amp;R'!V41,"")</f>
      </c>
      <c r="K44" s="170">
        <f>IF('Gage R&amp;R'!W41&gt;0,'Gage R&amp;R'!W41,"")</f>
      </c>
      <c r="L44" s="170">
        <f>IF('Gage R&amp;R'!Z41&gt;0,'Gage R&amp;R'!Z41,"")</f>
      </c>
      <c r="M44" s="170">
        <f>IF('Gage R&amp;R'!AA41&gt;0,'Gage R&amp;R'!AA41,"")</f>
      </c>
      <c r="N44" s="23">
        <f t="shared" si="25"/>
        <v>0</v>
      </c>
      <c r="O44" s="34">
        <f t="shared" si="26"/>
      </c>
      <c r="P44" s="34">
        <f t="shared" si="27"/>
      </c>
      <c r="Q44" s="33">
        <f t="shared" si="24"/>
      </c>
      <c r="R44" s="63"/>
      <c r="S44" s="93">
        <f t="shared" si="3"/>
        <v>20.920900000000003</v>
      </c>
      <c r="T44" s="94">
        <f t="shared" si="4"/>
        <v>21.355600000000003</v>
      </c>
      <c r="U44" s="95">
        <f t="shared" si="5"/>
        <v>21.790300000000002</v>
      </c>
      <c r="V44" s="96">
        <f t="shared" si="6"/>
        <v>22.225</v>
      </c>
      <c r="W44" s="94">
        <f t="shared" si="7"/>
        <v>22.6597</v>
      </c>
      <c r="X44" s="95">
        <f t="shared" si="8"/>
        <v>23.0944</v>
      </c>
      <c r="Y44" s="97">
        <f t="shared" si="9"/>
        <v>23.5291</v>
      </c>
      <c r="Z44" s="93">
        <f t="shared" si="10"/>
        <v>0</v>
      </c>
      <c r="AA44" s="94">
        <f t="shared" si="11"/>
        <v>0.9</v>
      </c>
      <c r="AB44" s="95">
        <f t="shared" si="12"/>
        <v>1.8</v>
      </c>
      <c r="AC44" s="96">
        <f t="shared" si="13"/>
        <v>2.7</v>
      </c>
      <c r="AD44" s="94">
        <f t="shared" si="14"/>
        <v>3.6036</v>
      </c>
      <c r="AE44" s="95">
        <f t="shared" si="15"/>
        <v>4.5072</v>
      </c>
      <c r="AF44" s="97">
        <f t="shared" si="16"/>
        <v>5.4108</v>
      </c>
      <c r="AG44" s="93">
        <f t="shared" si="17"/>
        <v>0</v>
      </c>
      <c r="AH44" s="94">
        <f t="shared" si="18"/>
        <v>0</v>
      </c>
      <c r="AI44" s="95">
        <f t="shared" si="19"/>
        <v>0</v>
      </c>
      <c r="AJ44" s="96">
        <f t="shared" si="20"/>
        <v>0</v>
      </c>
      <c r="AK44" s="98">
        <f t="shared" si="21"/>
        <v>0</v>
      </c>
      <c r="AL44" s="99">
        <f t="shared" si="22"/>
        <v>0</v>
      </c>
      <c r="AM44" s="97">
        <f t="shared" si="23"/>
        <v>0</v>
      </c>
      <c r="AN44" s="57"/>
    </row>
    <row r="45" spans="1:40" ht="12.75">
      <c r="A45" s="23">
        <v>39</v>
      </c>
      <c r="B45" s="170">
        <f>IF('Gage R&amp;R'!F42&gt;0,'Gage R&amp;R'!F42,"")</f>
      </c>
      <c r="C45" s="170">
        <f>IF('Gage R&amp;R'!G42&gt;0,'Gage R&amp;R'!G42,"")</f>
      </c>
      <c r="D45" s="170">
        <f>IF('Gage R&amp;R'!J42&gt;0,'Gage R&amp;R'!J42,"")</f>
      </c>
      <c r="E45" s="170">
        <f>IF('Gage R&amp;R'!K42&gt;0,'Gage R&amp;R'!K42,"")</f>
      </c>
      <c r="F45" s="170">
        <f>IF('Gage R&amp;R'!N42&gt;0,'Gage R&amp;R'!N42,"")</f>
      </c>
      <c r="G45" s="170">
        <f>IF('Gage R&amp;R'!O42&gt;0,'Gage R&amp;R'!O42,"")</f>
      </c>
      <c r="H45" s="170">
        <f>IF('Gage R&amp;R'!R42&gt;0,'Gage R&amp;R'!R42,"")</f>
      </c>
      <c r="I45" s="170">
        <f>IF('Gage R&amp;R'!S42&gt;0,'Gage R&amp;R'!S42,"")</f>
      </c>
      <c r="J45" s="170">
        <f>IF('Gage R&amp;R'!V42&gt;0,'Gage R&amp;R'!V42,"")</f>
      </c>
      <c r="K45" s="170">
        <f>IF('Gage R&amp;R'!W42&gt;0,'Gage R&amp;R'!W42,"")</f>
      </c>
      <c r="L45" s="170">
        <f>IF('Gage R&amp;R'!Z42&gt;0,'Gage R&amp;R'!Z42,"")</f>
      </c>
      <c r="M45" s="170">
        <f>IF('Gage R&amp;R'!AA42&gt;0,'Gage R&amp;R'!AA42,"")</f>
      </c>
      <c r="N45" s="23">
        <f t="shared" si="25"/>
        <v>0</v>
      </c>
      <c r="O45" s="34">
        <f t="shared" si="26"/>
      </c>
      <c r="P45" s="34">
        <f t="shared" si="27"/>
      </c>
      <c r="Q45" s="33">
        <f t="shared" si="24"/>
      </c>
      <c r="R45" s="63"/>
      <c r="S45" s="93">
        <f t="shared" si="3"/>
        <v>20.920900000000003</v>
      </c>
      <c r="T45" s="94">
        <f t="shared" si="4"/>
        <v>21.355600000000003</v>
      </c>
      <c r="U45" s="95">
        <f t="shared" si="5"/>
        <v>21.790300000000002</v>
      </c>
      <c r="V45" s="96">
        <f t="shared" si="6"/>
        <v>22.225</v>
      </c>
      <c r="W45" s="94">
        <f t="shared" si="7"/>
        <v>22.6597</v>
      </c>
      <c r="X45" s="95">
        <f t="shared" si="8"/>
        <v>23.0944</v>
      </c>
      <c r="Y45" s="97">
        <f t="shared" si="9"/>
        <v>23.5291</v>
      </c>
      <c r="Z45" s="93">
        <f t="shared" si="10"/>
        <v>0</v>
      </c>
      <c r="AA45" s="94">
        <f t="shared" si="11"/>
        <v>0.9</v>
      </c>
      <c r="AB45" s="95">
        <f t="shared" si="12"/>
        <v>1.8</v>
      </c>
      <c r="AC45" s="96">
        <f t="shared" si="13"/>
        <v>2.7</v>
      </c>
      <c r="AD45" s="94">
        <f t="shared" si="14"/>
        <v>3.6036</v>
      </c>
      <c r="AE45" s="95">
        <f t="shared" si="15"/>
        <v>4.5072</v>
      </c>
      <c r="AF45" s="97">
        <f t="shared" si="16"/>
        <v>5.4108</v>
      </c>
      <c r="AG45" s="93">
        <f t="shared" si="17"/>
        <v>0</v>
      </c>
      <c r="AH45" s="94">
        <f t="shared" si="18"/>
        <v>0</v>
      </c>
      <c r="AI45" s="95">
        <f t="shared" si="19"/>
        <v>0</v>
      </c>
      <c r="AJ45" s="96">
        <f t="shared" si="20"/>
        <v>0</v>
      </c>
      <c r="AK45" s="98">
        <f t="shared" si="21"/>
        <v>0</v>
      </c>
      <c r="AL45" s="99">
        <f t="shared" si="22"/>
        <v>0</v>
      </c>
      <c r="AM45" s="97">
        <f t="shared" si="23"/>
        <v>0</v>
      </c>
      <c r="AN45" s="57"/>
    </row>
    <row r="46" spans="1:40" ht="12.75">
      <c r="A46" s="23">
        <v>40</v>
      </c>
      <c r="B46" s="170">
        <f>IF('Gage R&amp;R'!F43&gt;0,'Gage R&amp;R'!F43,"")</f>
      </c>
      <c r="C46" s="170">
        <f>IF('Gage R&amp;R'!G43&gt;0,'Gage R&amp;R'!G43,"")</f>
      </c>
      <c r="D46" s="170">
        <f>IF('Gage R&amp;R'!J43&gt;0,'Gage R&amp;R'!J43,"")</f>
      </c>
      <c r="E46" s="170">
        <f>IF('Gage R&amp;R'!K43&gt;0,'Gage R&amp;R'!K43,"")</f>
      </c>
      <c r="F46" s="170">
        <f>IF('Gage R&amp;R'!N43&gt;0,'Gage R&amp;R'!N43,"")</f>
      </c>
      <c r="G46" s="170">
        <f>IF('Gage R&amp;R'!O43&gt;0,'Gage R&amp;R'!O43,"")</f>
      </c>
      <c r="H46" s="170">
        <f>IF('Gage R&amp;R'!R43&gt;0,'Gage R&amp;R'!R43,"")</f>
      </c>
      <c r="I46" s="170">
        <f>IF('Gage R&amp;R'!S43&gt;0,'Gage R&amp;R'!S43,"")</f>
      </c>
      <c r="J46" s="170">
        <f>IF('Gage R&amp;R'!V43&gt;0,'Gage R&amp;R'!V43,"")</f>
      </c>
      <c r="K46" s="170">
        <f>IF('Gage R&amp;R'!W43&gt;0,'Gage R&amp;R'!W43,"")</f>
      </c>
      <c r="L46" s="170">
        <f>IF('Gage R&amp;R'!Z43&gt;0,'Gage R&amp;R'!Z43,"")</f>
      </c>
      <c r="M46" s="170">
        <f>IF('Gage R&amp;R'!AA43&gt;0,'Gage R&amp;R'!AA43,"")</f>
      </c>
      <c r="N46" s="23">
        <f t="shared" si="25"/>
        <v>0</v>
      </c>
      <c r="O46" s="34">
        <f t="shared" si="26"/>
      </c>
      <c r="P46" s="34">
        <f t="shared" si="27"/>
      </c>
      <c r="Q46" s="33">
        <f t="shared" si="24"/>
      </c>
      <c r="R46" s="63"/>
      <c r="S46" s="93">
        <f t="shared" si="3"/>
        <v>20.920900000000003</v>
      </c>
      <c r="T46" s="94">
        <f t="shared" si="4"/>
        <v>21.355600000000003</v>
      </c>
      <c r="U46" s="95">
        <f t="shared" si="5"/>
        <v>21.790300000000002</v>
      </c>
      <c r="V46" s="96">
        <f t="shared" si="6"/>
        <v>22.225</v>
      </c>
      <c r="W46" s="94">
        <f t="shared" si="7"/>
        <v>22.6597</v>
      </c>
      <c r="X46" s="95">
        <f t="shared" si="8"/>
        <v>23.0944</v>
      </c>
      <c r="Y46" s="97">
        <f t="shared" si="9"/>
        <v>23.5291</v>
      </c>
      <c r="Z46" s="93">
        <f t="shared" si="10"/>
        <v>0</v>
      </c>
      <c r="AA46" s="94">
        <f t="shared" si="11"/>
        <v>0.9</v>
      </c>
      <c r="AB46" s="95">
        <f t="shared" si="12"/>
        <v>1.8</v>
      </c>
      <c r="AC46" s="96">
        <f t="shared" si="13"/>
        <v>2.7</v>
      </c>
      <c r="AD46" s="94">
        <f t="shared" si="14"/>
        <v>3.6036</v>
      </c>
      <c r="AE46" s="95">
        <f t="shared" si="15"/>
        <v>4.5072</v>
      </c>
      <c r="AF46" s="97">
        <f t="shared" si="16"/>
        <v>5.4108</v>
      </c>
      <c r="AG46" s="93">
        <f t="shared" si="17"/>
        <v>0</v>
      </c>
      <c r="AH46" s="94">
        <f t="shared" si="18"/>
        <v>0</v>
      </c>
      <c r="AI46" s="95">
        <f t="shared" si="19"/>
        <v>0</v>
      </c>
      <c r="AJ46" s="96">
        <f t="shared" si="20"/>
        <v>0</v>
      </c>
      <c r="AK46" s="98">
        <f t="shared" si="21"/>
        <v>0</v>
      </c>
      <c r="AL46" s="99">
        <f t="shared" si="22"/>
        <v>0</v>
      </c>
      <c r="AM46" s="97">
        <f t="shared" si="23"/>
        <v>0</v>
      </c>
      <c r="AN46" s="57"/>
    </row>
    <row r="47" spans="1:40" ht="12.75">
      <c r="A47" s="23">
        <v>41</v>
      </c>
      <c r="B47" s="170">
        <f>IF('Gage R&amp;R'!F44&gt;0,'Gage R&amp;R'!F44,"")</f>
      </c>
      <c r="C47" s="170">
        <f>IF('Gage R&amp;R'!G44&gt;0,'Gage R&amp;R'!G44,"")</f>
      </c>
      <c r="D47" s="170">
        <f>IF('Gage R&amp;R'!J44&gt;0,'Gage R&amp;R'!J44,"")</f>
      </c>
      <c r="E47" s="170">
        <f>IF('Gage R&amp;R'!K44&gt;0,'Gage R&amp;R'!K44,"")</f>
      </c>
      <c r="F47" s="170">
        <f>IF('Gage R&amp;R'!N44&gt;0,'Gage R&amp;R'!N44,"")</f>
      </c>
      <c r="G47" s="170">
        <f>IF('Gage R&amp;R'!O44&gt;0,'Gage R&amp;R'!O44,"")</f>
      </c>
      <c r="H47" s="170">
        <f>IF('Gage R&amp;R'!R44&gt;0,'Gage R&amp;R'!R44,"")</f>
      </c>
      <c r="I47" s="170">
        <f>IF('Gage R&amp;R'!S44&gt;0,'Gage R&amp;R'!S44,"")</f>
      </c>
      <c r="J47" s="170">
        <f>IF('Gage R&amp;R'!V44&gt;0,'Gage R&amp;R'!V44,"")</f>
      </c>
      <c r="K47" s="170">
        <f>IF('Gage R&amp;R'!W44&gt;0,'Gage R&amp;R'!W44,"")</f>
      </c>
      <c r="L47" s="170">
        <f>IF('Gage R&amp;R'!Z44&gt;0,'Gage R&amp;R'!Z44,"")</f>
      </c>
      <c r="M47" s="170">
        <f>IF('Gage R&amp;R'!AA44&gt;0,'Gage R&amp;R'!AA44,"")</f>
      </c>
      <c r="N47" s="23">
        <f t="shared" si="25"/>
        <v>0</v>
      </c>
      <c r="O47" s="34">
        <f t="shared" si="26"/>
      </c>
      <c r="P47" s="34">
        <f t="shared" si="27"/>
      </c>
      <c r="Q47" s="33">
        <f t="shared" si="24"/>
      </c>
      <c r="R47" s="63"/>
      <c r="S47" s="93">
        <f t="shared" si="3"/>
        <v>20.920900000000003</v>
      </c>
      <c r="T47" s="94">
        <f t="shared" si="4"/>
        <v>21.355600000000003</v>
      </c>
      <c r="U47" s="95">
        <f t="shared" si="5"/>
        <v>21.790300000000002</v>
      </c>
      <c r="V47" s="96">
        <f t="shared" si="6"/>
        <v>22.225</v>
      </c>
      <c r="W47" s="94">
        <f t="shared" si="7"/>
        <v>22.6597</v>
      </c>
      <c r="X47" s="95">
        <f t="shared" si="8"/>
        <v>23.0944</v>
      </c>
      <c r="Y47" s="97">
        <f t="shared" si="9"/>
        <v>23.5291</v>
      </c>
      <c r="Z47" s="93">
        <f t="shared" si="10"/>
        <v>0</v>
      </c>
      <c r="AA47" s="94">
        <f t="shared" si="11"/>
        <v>0.9</v>
      </c>
      <c r="AB47" s="95">
        <f t="shared" si="12"/>
        <v>1.8</v>
      </c>
      <c r="AC47" s="96">
        <f t="shared" si="13"/>
        <v>2.7</v>
      </c>
      <c r="AD47" s="94">
        <f t="shared" si="14"/>
        <v>3.6036</v>
      </c>
      <c r="AE47" s="95">
        <f t="shared" si="15"/>
        <v>4.5072</v>
      </c>
      <c r="AF47" s="97">
        <f t="shared" si="16"/>
        <v>5.4108</v>
      </c>
      <c r="AG47" s="93">
        <f t="shared" si="17"/>
        <v>0</v>
      </c>
      <c r="AH47" s="94">
        <f t="shared" si="18"/>
        <v>0</v>
      </c>
      <c r="AI47" s="95">
        <f t="shared" si="19"/>
        <v>0</v>
      </c>
      <c r="AJ47" s="96">
        <f t="shared" si="20"/>
        <v>0</v>
      </c>
      <c r="AK47" s="98">
        <f t="shared" si="21"/>
        <v>0</v>
      </c>
      <c r="AL47" s="99">
        <f t="shared" si="22"/>
        <v>0</v>
      </c>
      <c r="AM47" s="97">
        <f t="shared" si="23"/>
        <v>0</v>
      </c>
      <c r="AN47" s="57"/>
    </row>
    <row r="48" spans="1:40" ht="12.75">
      <c r="A48" s="23">
        <v>42</v>
      </c>
      <c r="B48" s="170">
        <f>IF('Gage R&amp;R'!F45&gt;0,'Gage R&amp;R'!F45,"")</f>
      </c>
      <c r="C48" s="170">
        <f>IF('Gage R&amp;R'!G45&gt;0,'Gage R&amp;R'!G45,"")</f>
      </c>
      <c r="D48" s="170">
        <f>IF('Gage R&amp;R'!J45&gt;0,'Gage R&amp;R'!J45,"")</f>
      </c>
      <c r="E48" s="170">
        <f>IF('Gage R&amp;R'!K45&gt;0,'Gage R&amp;R'!K45,"")</f>
      </c>
      <c r="F48" s="170">
        <f>IF('Gage R&amp;R'!N45&gt;0,'Gage R&amp;R'!N45,"")</f>
      </c>
      <c r="G48" s="170">
        <f>IF('Gage R&amp;R'!O45&gt;0,'Gage R&amp;R'!O45,"")</f>
      </c>
      <c r="H48" s="170">
        <f>IF('Gage R&amp;R'!R45&gt;0,'Gage R&amp;R'!R45,"")</f>
      </c>
      <c r="I48" s="170">
        <f>IF('Gage R&amp;R'!S45&gt;0,'Gage R&amp;R'!S45,"")</f>
      </c>
      <c r="J48" s="170">
        <f>IF('Gage R&amp;R'!V45&gt;0,'Gage R&amp;R'!V45,"")</f>
      </c>
      <c r="K48" s="170">
        <f>IF('Gage R&amp;R'!W45&gt;0,'Gage R&amp;R'!W45,"")</f>
      </c>
      <c r="L48" s="170">
        <f>IF('Gage R&amp;R'!Z45&gt;0,'Gage R&amp;R'!Z45,"")</f>
      </c>
      <c r="M48" s="170">
        <f>IF('Gage R&amp;R'!AA45&gt;0,'Gage R&amp;R'!AA45,"")</f>
      </c>
      <c r="N48" s="23">
        <f t="shared" si="25"/>
        <v>0</v>
      </c>
      <c r="O48" s="34">
        <f t="shared" si="26"/>
      </c>
      <c r="P48" s="34">
        <f t="shared" si="27"/>
      </c>
      <c r="Q48" s="33">
        <f t="shared" si="24"/>
      </c>
      <c r="R48" s="63"/>
      <c r="S48" s="93">
        <f t="shared" si="3"/>
        <v>20.920900000000003</v>
      </c>
      <c r="T48" s="94">
        <f t="shared" si="4"/>
        <v>21.355600000000003</v>
      </c>
      <c r="U48" s="95">
        <f t="shared" si="5"/>
        <v>21.790300000000002</v>
      </c>
      <c r="V48" s="96">
        <f t="shared" si="6"/>
        <v>22.225</v>
      </c>
      <c r="W48" s="94">
        <f t="shared" si="7"/>
        <v>22.6597</v>
      </c>
      <c r="X48" s="95">
        <f t="shared" si="8"/>
        <v>23.0944</v>
      </c>
      <c r="Y48" s="97">
        <f t="shared" si="9"/>
        <v>23.5291</v>
      </c>
      <c r="Z48" s="93">
        <f t="shared" si="10"/>
        <v>0</v>
      </c>
      <c r="AA48" s="94">
        <f t="shared" si="11"/>
        <v>0.9</v>
      </c>
      <c r="AB48" s="95">
        <f t="shared" si="12"/>
        <v>1.8</v>
      </c>
      <c r="AC48" s="96">
        <f t="shared" si="13"/>
        <v>2.7</v>
      </c>
      <c r="AD48" s="94">
        <f t="shared" si="14"/>
        <v>3.6036</v>
      </c>
      <c r="AE48" s="95">
        <f t="shared" si="15"/>
        <v>4.5072</v>
      </c>
      <c r="AF48" s="97">
        <f t="shared" si="16"/>
        <v>5.4108</v>
      </c>
      <c r="AG48" s="93">
        <f t="shared" si="17"/>
        <v>0</v>
      </c>
      <c r="AH48" s="94">
        <f t="shared" si="18"/>
        <v>0</v>
      </c>
      <c r="AI48" s="95">
        <f t="shared" si="19"/>
        <v>0</v>
      </c>
      <c r="AJ48" s="96">
        <f t="shared" si="20"/>
        <v>0</v>
      </c>
      <c r="AK48" s="98">
        <f t="shared" si="21"/>
        <v>0</v>
      </c>
      <c r="AL48" s="99">
        <f t="shared" si="22"/>
        <v>0</v>
      </c>
      <c r="AM48" s="97">
        <f t="shared" si="23"/>
        <v>0</v>
      </c>
      <c r="AN48" s="57"/>
    </row>
    <row r="49" spans="1:40" ht="12.75">
      <c r="A49" s="23">
        <v>43</v>
      </c>
      <c r="B49" s="170">
        <f>IF('Gage R&amp;R'!F46&gt;0,'Gage R&amp;R'!F46,"")</f>
      </c>
      <c r="C49" s="170">
        <f>IF('Gage R&amp;R'!G46&gt;0,'Gage R&amp;R'!G46,"")</f>
      </c>
      <c r="D49" s="170">
        <f>IF('Gage R&amp;R'!J46&gt;0,'Gage R&amp;R'!J46,"")</f>
      </c>
      <c r="E49" s="170">
        <f>IF('Gage R&amp;R'!K46&gt;0,'Gage R&amp;R'!K46,"")</f>
      </c>
      <c r="F49" s="170">
        <f>IF('Gage R&amp;R'!N46&gt;0,'Gage R&amp;R'!N46,"")</f>
      </c>
      <c r="G49" s="170">
        <f>IF('Gage R&amp;R'!O46&gt;0,'Gage R&amp;R'!O46,"")</f>
      </c>
      <c r="H49" s="170">
        <f>IF('Gage R&amp;R'!R46&gt;0,'Gage R&amp;R'!R46,"")</f>
      </c>
      <c r="I49" s="170">
        <f>IF('Gage R&amp;R'!S46&gt;0,'Gage R&amp;R'!S46,"")</f>
      </c>
      <c r="J49" s="170">
        <f>IF('Gage R&amp;R'!V46&gt;0,'Gage R&amp;R'!V46,"")</f>
      </c>
      <c r="K49" s="170">
        <f>IF('Gage R&amp;R'!W46&gt;0,'Gage R&amp;R'!W46,"")</f>
      </c>
      <c r="L49" s="170">
        <f>IF('Gage R&amp;R'!Z46&gt;0,'Gage R&amp;R'!Z46,"")</f>
      </c>
      <c r="M49" s="170">
        <f>IF('Gage R&amp;R'!AA46&gt;0,'Gage R&amp;R'!AA46,"")</f>
      </c>
      <c r="N49" s="23">
        <f t="shared" si="25"/>
        <v>0</v>
      </c>
      <c r="O49" s="34">
        <f t="shared" si="26"/>
      </c>
      <c r="P49" s="34">
        <f t="shared" si="27"/>
      </c>
      <c r="Q49" s="33">
        <f t="shared" si="24"/>
      </c>
      <c r="R49" s="63"/>
      <c r="S49" s="93">
        <f t="shared" si="3"/>
        <v>20.920900000000003</v>
      </c>
      <c r="T49" s="94">
        <f t="shared" si="4"/>
        <v>21.355600000000003</v>
      </c>
      <c r="U49" s="95">
        <f t="shared" si="5"/>
        <v>21.790300000000002</v>
      </c>
      <c r="V49" s="96">
        <f t="shared" si="6"/>
        <v>22.225</v>
      </c>
      <c r="W49" s="94">
        <f t="shared" si="7"/>
        <v>22.6597</v>
      </c>
      <c r="X49" s="95">
        <f t="shared" si="8"/>
        <v>23.0944</v>
      </c>
      <c r="Y49" s="97">
        <f t="shared" si="9"/>
        <v>23.5291</v>
      </c>
      <c r="Z49" s="93">
        <f t="shared" si="10"/>
        <v>0</v>
      </c>
      <c r="AA49" s="94">
        <f t="shared" si="11"/>
        <v>0.9</v>
      </c>
      <c r="AB49" s="95">
        <f t="shared" si="12"/>
        <v>1.8</v>
      </c>
      <c r="AC49" s="96">
        <f t="shared" si="13"/>
        <v>2.7</v>
      </c>
      <c r="AD49" s="94">
        <f t="shared" si="14"/>
        <v>3.6036</v>
      </c>
      <c r="AE49" s="95">
        <f t="shared" si="15"/>
        <v>4.5072</v>
      </c>
      <c r="AF49" s="97">
        <f t="shared" si="16"/>
        <v>5.4108</v>
      </c>
      <c r="AG49" s="93">
        <f t="shared" si="17"/>
        <v>0</v>
      </c>
      <c r="AH49" s="94">
        <f t="shared" si="18"/>
        <v>0</v>
      </c>
      <c r="AI49" s="95">
        <f t="shared" si="19"/>
        <v>0</v>
      </c>
      <c r="AJ49" s="96">
        <f t="shared" si="20"/>
        <v>0</v>
      </c>
      <c r="AK49" s="98">
        <f t="shared" si="21"/>
        <v>0</v>
      </c>
      <c r="AL49" s="99">
        <f t="shared" si="22"/>
        <v>0</v>
      </c>
      <c r="AM49" s="97">
        <f t="shared" si="23"/>
        <v>0</v>
      </c>
      <c r="AN49" s="57"/>
    </row>
    <row r="50" spans="1:40" ht="12.75">
      <c r="A50" s="23">
        <v>44</v>
      </c>
      <c r="B50" s="170">
        <f>IF('Gage R&amp;R'!F47&gt;0,'Gage R&amp;R'!F47,"")</f>
      </c>
      <c r="C50" s="170">
        <f>IF('Gage R&amp;R'!G47&gt;0,'Gage R&amp;R'!G47,"")</f>
      </c>
      <c r="D50" s="170">
        <f>IF('Gage R&amp;R'!J47&gt;0,'Gage R&amp;R'!J47,"")</f>
      </c>
      <c r="E50" s="170">
        <f>IF('Gage R&amp;R'!K47&gt;0,'Gage R&amp;R'!K47,"")</f>
      </c>
      <c r="F50" s="170">
        <f>IF('Gage R&amp;R'!N47&gt;0,'Gage R&amp;R'!N47,"")</f>
      </c>
      <c r="G50" s="170">
        <f>IF('Gage R&amp;R'!O47&gt;0,'Gage R&amp;R'!O47,"")</f>
      </c>
      <c r="H50" s="170">
        <f>IF('Gage R&amp;R'!R47&gt;0,'Gage R&amp;R'!R47,"")</f>
      </c>
      <c r="I50" s="170">
        <f>IF('Gage R&amp;R'!S47&gt;0,'Gage R&amp;R'!S47,"")</f>
      </c>
      <c r="J50" s="170">
        <f>IF('Gage R&amp;R'!V47&gt;0,'Gage R&amp;R'!V47,"")</f>
      </c>
      <c r="K50" s="170">
        <f>IF('Gage R&amp;R'!W47&gt;0,'Gage R&amp;R'!W47,"")</f>
      </c>
      <c r="L50" s="170">
        <f>IF('Gage R&amp;R'!Z47&gt;0,'Gage R&amp;R'!Z47,"")</f>
      </c>
      <c r="M50" s="170">
        <f>IF('Gage R&amp;R'!AA47&gt;0,'Gage R&amp;R'!AA47,"")</f>
      </c>
      <c r="N50" s="23">
        <f t="shared" si="25"/>
        <v>0</v>
      </c>
      <c r="O50" s="34">
        <f t="shared" si="26"/>
      </c>
      <c r="P50" s="34">
        <f t="shared" si="27"/>
      </c>
      <c r="Q50" s="33">
        <f t="shared" si="24"/>
      </c>
      <c r="R50" s="63"/>
      <c r="S50" s="93">
        <f t="shared" si="3"/>
        <v>20.920900000000003</v>
      </c>
      <c r="T50" s="94">
        <f t="shared" si="4"/>
        <v>21.355600000000003</v>
      </c>
      <c r="U50" s="95">
        <f t="shared" si="5"/>
        <v>21.790300000000002</v>
      </c>
      <c r="V50" s="96">
        <f t="shared" si="6"/>
        <v>22.225</v>
      </c>
      <c r="W50" s="94">
        <f t="shared" si="7"/>
        <v>22.6597</v>
      </c>
      <c r="X50" s="95">
        <f t="shared" si="8"/>
        <v>23.0944</v>
      </c>
      <c r="Y50" s="97">
        <f t="shared" si="9"/>
        <v>23.5291</v>
      </c>
      <c r="Z50" s="93">
        <f t="shared" si="10"/>
        <v>0</v>
      </c>
      <c r="AA50" s="94">
        <f t="shared" si="11"/>
        <v>0.9</v>
      </c>
      <c r="AB50" s="95">
        <f t="shared" si="12"/>
        <v>1.8</v>
      </c>
      <c r="AC50" s="96">
        <f t="shared" si="13"/>
        <v>2.7</v>
      </c>
      <c r="AD50" s="94">
        <f t="shared" si="14"/>
        <v>3.6036</v>
      </c>
      <c r="AE50" s="95">
        <f t="shared" si="15"/>
        <v>4.5072</v>
      </c>
      <c r="AF50" s="97">
        <f t="shared" si="16"/>
        <v>5.4108</v>
      </c>
      <c r="AG50" s="93">
        <f t="shared" si="17"/>
        <v>0</v>
      </c>
      <c r="AH50" s="94">
        <f t="shared" si="18"/>
        <v>0</v>
      </c>
      <c r="AI50" s="95">
        <f t="shared" si="19"/>
        <v>0</v>
      </c>
      <c r="AJ50" s="96">
        <f t="shared" si="20"/>
        <v>0</v>
      </c>
      <c r="AK50" s="98">
        <f t="shared" si="21"/>
        <v>0</v>
      </c>
      <c r="AL50" s="99">
        <f t="shared" si="22"/>
        <v>0</v>
      </c>
      <c r="AM50" s="97">
        <f t="shared" si="23"/>
        <v>0</v>
      </c>
      <c r="AN50" s="57"/>
    </row>
    <row r="51" spans="1:40" ht="12.75">
      <c r="A51" s="23">
        <v>45</v>
      </c>
      <c r="B51" s="170">
        <f>IF('Gage R&amp;R'!F48&gt;0,'Gage R&amp;R'!F48,"")</f>
      </c>
      <c r="C51" s="170">
        <f>IF('Gage R&amp;R'!G48&gt;0,'Gage R&amp;R'!G48,"")</f>
      </c>
      <c r="D51" s="170">
        <f>IF('Gage R&amp;R'!J48&gt;0,'Gage R&amp;R'!J48,"")</f>
      </c>
      <c r="E51" s="170">
        <f>IF('Gage R&amp;R'!K48&gt;0,'Gage R&amp;R'!K48,"")</f>
      </c>
      <c r="F51" s="170">
        <f>IF('Gage R&amp;R'!N48&gt;0,'Gage R&amp;R'!N48,"")</f>
      </c>
      <c r="G51" s="170">
        <f>IF('Gage R&amp;R'!O48&gt;0,'Gage R&amp;R'!O48,"")</f>
      </c>
      <c r="H51" s="170">
        <f>IF('Gage R&amp;R'!R48&gt;0,'Gage R&amp;R'!R48,"")</f>
      </c>
      <c r="I51" s="170">
        <f>IF('Gage R&amp;R'!S48&gt;0,'Gage R&amp;R'!S48,"")</f>
      </c>
      <c r="J51" s="170">
        <f>IF('Gage R&amp;R'!V48&gt;0,'Gage R&amp;R'!V48,"")</f>
      </c>
      <c r="K51" s="170">
        <f>IF('Gage R&amp;R'!W48&gt;0,'Gage R&amp;R'!W48,"")</f>
      </c>
      <c r="L51" s="170">
        <f>IF('Gage R&amp;R'!Z48&gt;0,'Gage R&amp;R'!Z48,"")</f>
      </c>
      <c r="M51" s="170">
        <f>IF('Gage R&amp;R'!AA48&gt;0,'Gage R&amp;R'!AA48,"")</f>
      </c>
      <c r="N51" s="23">
        <f t="shared" si="25"/>
        <v>0</v>
      </c>
      <c r="O51" s="34">
        <f t="shared" si="26"/>
      </c>
      <c r="P51" s="34">
        <f t="shared" si="27"/>
      </c>
      <c r="Q51" s="33">
        <f t="shared" si="24"/>
      </c>
      <c r="R51" s="63"/>
      <c r="S51" s="93">
        <f t="shared" si="3"/>
        <v>20.920900000000003</v>
      </c>
      <c r="T51" s="94">
        <f t="shared" si="4"/>
        <v>21.355600000000003</v>
      </c>
      <c r="U51" s="95">
        <f t="shared" si="5"/>
        <v>21.790300000000002</v>
      </c>
      <c r="V51" s="96">
        <f t="shared" si="6"/>
        <v>22.225</v>
      </c>
      <c r="W51" s="94">
        <f t="shared" si="7"/>
        <v>22.6597</v>
      </c>
      <c r="X51" s="95">
        <f t="shared" si="8"/>
        <v>23.0944</v>
      </c>
      <c r="Y51" s="97">
        <f t="shared" si="9"/>
        <v>23.5291</v>
      </c>
      <c r="Z51" s="93">
        <f t="shared" si="10"/>
        <v>0</v>
      </c>
      <c r="AA51" s="94">
        <f t="shared" si="11"/>
        <v>0.9</v>
      </c>
      <c r="AB51" s="95">
        <f t="shared" si="12"/>
        <v>1.8</v>
      </c>
      <c r="AC51" s="96">
        <f t="shared" si="13"/>
        <v>2.7</v>
      </c>
      <c r="AD51" s="94">
        <f t="shared" si="14"/>
        <v>3.6036</v>
      </c>
      <c r="AE51" s="95">
        <f t="shared" si="15"/>
        <v>4.5072</v>
      </c>
      <c r="AF51" s="97">
        <f t="shared" si="16"/>
        <v>5.4108</v>
      </c>
      <c r="AG51" s="93">
        <f t="shared" si="17"/>
        <v>0</v>
      </c>
      <c r="AH51" s="94">
        <f t="shared" si="18"/>
        <v>0</v>
      </c>
      <c r="AI51" s="95">
        <f t="shared" si="19"/>
        <v>0</v>
      </c>
      <c r="AJ51" s="96">
        <f t="shared" si="20"/>
        <v>0</v>
      </c>
      <c r="AK51" s="98">
        <f t="shared" si="21"/>
        <v>0</v>
      </c>
      <c r="AL51" s="99">
        <f t="shared" si="22"/>
        <v>0</v>
      </c>
      <c r="AM51" s="97">
        <f t="shared" si="23"/>
        <v>0</v>
      </c>
      <c r="AN51" s="57"/>
    </row>
    <row r="52" spans="1:40" ht="12.75">
      <c r="A52" s="23">
        <v>46</v>
      </c>
      <c r="B52" s="170">
        <f>IF('Gage R&amp;R'!F49&gt;0,'Gage R&amp;R'!F49,"")</f>
      </c>
      <c r="C52" s="170">
        <f>IF('Gage R&amp;R'!G49&gt;0,'Gage R&amp;R'!G49,"")</f>
      </c>
      <c r="D52" s="170">
        <f>IF('Gage R&amp;R'!J49&gt;0,'Gage R&amp;R'!J49,"")</f>
      </c>
      <c r="E52" s="170">
        <f>IF('Gage R&amp;R'!K49&gt;0,'Gage R&amp;R'!K49,"")</f>
      </c>
      <c r="F52" s="170">
        <f>IF('Gage R&amp;R'!N49&gt;0,'Gage R&amp;R'!N49,"")</f>
      </c>
      <c r="G52" s="170">
        <f>IF('Gage R&amp;R'!O49&gt;0,'Gage R&amp;R'!O49,"")</f>
      </c>
      <c r="H52" s="170">
        <f>IF('Gage R&amp;R'!R49&gt;0,'Gage R&amp;R'!R49,"")</f>
      </c>
      <c r="I52" s="170">
        <f>IF('Gage R&amp;R'!S49&gt;0,'Gage R&amp;R'!S49,"")</f>
      </c>
      <c r="J52" s="170">
        <f>IF('Gage R&amp;R'!V49&gt;0,'Gage R&amp;R'!V49,"")</f>
      </c>
      <c r="K52" s="170">
        <f>IF('Gage R&amp;R'!W49&gt;0,'Gage R&amp;R'!W49,"")</f>
      </c>
      <c r="L52" s="170">
        <f>IF('Gage R&amp;R'!Z49&gt;0,'Gage R&amp;R'!Z49,"")</f>
      </c>
      <c r="M52" s="170">
        <f>IF('Gage R&amp;R'!AA49&gt;0,'Gage R&amp;R'!AA49,"")</f>
      </c>
      <c r="N52" s="23">
        <f t="shared" si="25"/>
        <v>0</v>
      </c>
      <c r="O52" s="34">
        <f t="shared" si="26"/>
      </c>
      <c r="P52" s="34">
        <f t="shared" si="27"/>
      </c>
      <c r="Q52" s="33">
        <f t="shared" si="24"/>
      </c>
      <c r="R52" s="63"/>
      <c r="S52" s="93">
        <f t="shared" si="3"/>
        <v>20.920900000000003</v>
      </c>
      <c r="T52" s="94">
        <f t="shared" si="4"/>
        <v>21.355600000000003</v>
      </c>
      <c r="U52" s="95">
        <f t="shared" si="5"/>
        <v>21.790300000000002</v>
      </c>
      <c r="V52" s="96">
        <f t="shared" si="6"/>
        <v>22.225</v>
      </c>
      <c r="W52" s="94">
        <f t="shared" si="7"/>
        <v>22.6597</v>
      </c>
      <c r="X52" s="95">
        <f t="shared" si="8"/>
        <v>23.0944</v>
      </c>
      <c r="Y52" s="97">
        <f t="shared" si="9"/>
        <v>23.5291</v>
      </c>
      <c r="Z52" s="93">
        <f t="shared" si="10"/>
        <v>0</v>
      </c>
      <c r="AA52" s="94">
        <f t="shared" si="11"/>
        <v>0.9</v>
      </c>
      <c r="AB52" s="95">
        <f t="shared" si="12"/>
        <v>1.8</v>
      </c>
      <c r="AC52" s="96">
        <f t="shared" si="13"/>
        <v>2.7</v>
      </c>
      <c r="AD52" s="94">
        <f t="shared" si="14"/>
        <v>3.6036</v>
      </c>
      <c r="AE52" s="95">
        <f t="shared" si="15"/>
        <v>4.5072</v>
      </c>
      <c r="AF52" s="97">
        <f t="shared" si="16"/>
        <v>5.4108</v>
      </c>
      <c r="AG52" s="93">
        <f t="shared" si="17"/>
        <v>0</v>
      </c>
      <c r="AH52" s="94">
        <f t="shared" si="18"/>
        <v>0</v>
      </c>
      <c r="AI52" s="95">
        <f t="shared" si="19"/>
        <v>0</v>
      </c>
      <c r="AJ52" s="96">
        <f t="shared" si="20"/>
        <v>0</v>
      </c>
      <c r="AK52" s="98">
        <f t="shared" si="21"/>
        <v>0</v>
      </c>
      <c r="AL52" s="99">
        <f t="shared" si="22"/>
        <v>0</v>
      </c>
      <c r="AM52" s="97">
        <f t="shared" si="23"/>
        <v>0</v>
      </c>
      <c r="AN52" s="57"/>
    </row>
    <row r="53" spans="1:40" ht="12.75">
      <c r="A53" s="23">
        <v>47</v>
      </c>
      <c r="B53" s="170">
        <f>IF('Gage R&amp;R'!F50&gt;0,'Gage R&amp;R'!F50,"")</f>
      </c>
      <c r="C53" s="170">
        <f>IF('Gage R&amp;R'!G50&gt;0,'Gage R&amp;R'!G50,"")</f>
      </c>
      <c r="D53" s="170">
        <f>IF('Gage R&amp;R'!J50&gt;0,'Gage R&amp;R'!J50,"")</f>
      </c>
      <c r="E53" s="170">
        <f>IF('Gage R&amp;R'!K50&gt;0,'Gage R&amp;R'!K50,"")</f>
      </c>
      <c r="F53" s="170">
        <f>IF('Gage R&amp;R'!N50&gt;0,'Gage R&amp;R'!N50,"")</f>
      </c>
      <c r="G53" s="170">
        <f>IF('Gage R&amp;R'!O50&gt;0,'Gage R&amp;R'!O50,"")</f>
      </c>
      <c r="H53" s="170">
        <f>IF('Gage R&amp;R'!R50&gt;0,'Gage R&amp;R'!R50,"")</f>
      </c>
      <c r="I53" s="170">
        <f>IF('Gage R&amp;R'!S50&gt;0,'Gage R&amp;R'!S50,"")</f>
      </c>
      <c r="J53" s="170">
        <f>IF('Gage R&amp;R'!V50&gt;0,'Gage R&amp;R'!V50,"")</f>
      </c>
      <c r="K53" s="170">
        <f>IF('Gage R&amp;R'!W50&gt;0,'Gage R&amp;R'!W50,"")</f>
      </c>
      <c r="L53" s="170">
        <f>IF('Gage R&amp;R'!Z50&gt;0,'Gage R&amp;R'!Z50,"")</f>
      </c>
      <c r="M53" s="170">
        <f>IF('Gage R&amp;R'!AA50&gt;0,'Gage R&amp;R'!AA50,"")</f>
      </c>
      <c r="N53" s="23">
        <f t="shared" si="25"/>
        <v>0</v>
      </c>
      <c r="O53" s="34">
        <f t="shared" si="26"/>
      </c>
      <c r="P53" s="34">
        <f t="shared" si="27"/>
      </c>
      <c r="Q53" s="33">
        <f t="shared" si="24"/>
      </c>
      <c r="R53" s="63"/>
      <c r="S53" s="93">
        <f t="shared" si="3"/>
        <v>20.920900000000003</v>
      </c>
      <c r="T53" s="94">
        <f t="shared" si="4"/>
        <v>21.355600000000003</v>
      </c>
      <c r="U53" s="95">
        <f t="shared" si="5"/>
        <v>21.790300000000002</v>
      </c>
      <c r="V53" s="96">
        <f t="shared" si="6"/>
        <v>22.225</v>
      </c>
      <c r="W53" s="94">
        <f t="shared" si="7"/>
        <v>22.6597</v>
      </c>
      <c r="X53" s="95">
        <f t="shared" si="8"/>
        <v>23.0944</v>
      </c>
      <c r="Y53" s="97">
        <f t="shared" si="9"/>
        <v>23.5291</v>
      </c>
      <c r="Z53" s="93">
        <f t="shared" si="10"/>
        <v>0</v>
      </c>
      <c r="AA53" s="94">
        <f t="shared" si="11"/>
        <v>0.9</v>
      </c>
      <c r="AB53" s="95">
        <f t="shared" si="12"/>
        <v>1.8</v>
      </c>
      <c r="AC53" s="96">
        <f t="shared" si="13"/>
        <v>2.7</v>
      </c>
      <c r="AD53" s="94">
        <f t="shared" si="14"/>
        <v>3.6036</v>
      </c>
      <c r="AE53" s="95">
        <f t="shared" si="15"/>
        <v>4.5072</v>
      </c>
      <c r="AF53" s="97">
        <f t="shared" si="16"/>
        <v>5.4108</v>
      </c>
      <c r="AG53" s="93">
        <f t="shared" si="17"/>
        <v>0</v>
      </c>
      <c r="AH53" s="94">
        <f t="shared" si="18"/>
        <v>0</v>
      </c>
      <c r="AI53" s="95">
        <f t="shared" si="19"/>
        <v>0</v>
      </c>
      <c r="AJ53" s="96">
        <f t="shared" si="20"/>
        <v>0</v>
      </c>
      <c r="AK53" s="98">
        <f t="shared" si="21"/>
        <v>0</v>
      </c>
      <c r="AL53" s="99">
        <f t="shared" si="22"/>
        <v>0</v>
      </c>
      <c r="AM53" s="97">
        <f t="shared" si="23"/>
        <v>0</v>
      </c>
      <c r="AN53" s="57"/>
    </row>
    <row r="54" spans="1:40" ht="12.75">
      <c r="A54" s="23">
        <v>48</v>
      </c>
      <c r="B54" s="170">
        <f>IF('Gage R&amp;R'!F51&gt;0,'Gage R&amp;R'!F51,"")</f>
      </c>
      <c r="C54" s="170">
        <f>IF('Gage R&amp;R'!G51&gt;0,'Gage R&amp;R'!G51,"")</f>
      </c>
      <c r="D54" s="170">
        <f>IF('Gage R&amp;R'!J51&gt;0,'Gage R&amp;R'!J51,"")</f>
      </c>
      <c r="E54" s="170">
        <f>IF('Gage R&amp;R'!K51&gt;0,'Gage R&amp;R'!K51,"")</f>
      </c>
      <c r="F54" s="170">
        <f>IF('Gage R&amp;R'!N51&gt;0,'Gage R&amp;R'!N51,"")</f>
      </c>
      <c r="G54" s="170">
        <f>IF('Gage R&amp;R'!O51&gt;0,'Gage R&amp;R'!O51,"")</f>
      </c>
      <c r="H54" s="170">
        <f>IF('Gage R&amp;R'!R51&gt;0,'Gage R&amp;R'!R51,"")</f>
      </c>
      <c r="I54" s="170">
        <f>IF('Gage R&amp;R'!S51&gt;0,'Gage R&amp;R'!S51,"")</f>
      </c>
      <c r="J54" s="170">
        <f>IF('Gage R&amp;R'!V51&gt;0,'Gage R&amp;R'!V51,"")</f>
      </c>
      <c r="K54" s="170">
        <f>IF('Gage R&amp;R'!W51&gt;0,'Gage R&amp;R'!W51,"")</f>
      </c>
      <c r="L54" s="170">
        <f>IF('Gage R&amp;R'!Z51&gt;0,'Gage R&amp;R'!Z51,"")</f>
      </c>
      <c r="M54" s="170">
        <f>IF('Gage R&amp;R'!AA51&gt;0,'Gage R&amp;R'!AA51,"")</f>
      </c>
      <c r="N54" s="23">
        <f t="shared" si="25"/>
        <v>0</v>
      </c>
      <c r="O54" s="34">
        <f t="shared" si="26"/>
      </c>
      <c r="P54" s="34">
        <f t="shared" si="27"/>
      </c>
      <c r="Q54" s="33">
        <f t="shared" si="24"/>
      </c>
      <c r="R54" s="63"/>
      <c r="S54" s="93">
        <f t="shared" si="3"/>
        <v>20.920900000000003</v>
      </c>
      <c r="T54" s="94">
        <f t="shared" si="4"/>
        <v>21.355600000000003</v>
      </c>
      <c r="U54" s="95">
        <f t="shared" si="5"/>
        <v>21.790300000000002</v>
      </c>
      <c r="V54" s="96">
        <f t="shared" si="6"/>
        <v>22.225</v>
      </c>
      <c r="W54" s="94">
        <f t="shared" si="7"/>
        <v>22.6597</v>
      </c>
      <c r="X54" s="95">
        <f t="shared" si="8"/>
        <v>23.0944</v>
      </c>
      <c r="Y54" s="97">
        <f t="shared" si="9"/>
        <v>23.5291</v>
      </c>
      <c r="Z54" s="93">
        <f t="shared" si="10"/>
        <v>0</v>
      </c>
      <c r="AA54" s="94">
        <f t="shared" si="11"/>
        <v>0.9</v>
      </c>
      <c r="AB54" s="95">
        <f t="shared" si="12"/>
        <v>1.8</v>
      </c>
      <c r="AC54" s="96">
        <f t="shared" si="13"/>
        <v>2.7</v>
      </c>
      <c r="AD54" s="94">
        <f t="shared" si="14"/>
        <v>3.6036</v>
      </c>
      <c r="AE54" s="95">
        <f t="shared" si="15"/>
        <v>4.5072</v>
      </c>
      <c r="AF54" s="97">
        <f t="shared" si="16"/>
        <v>5.4108</v>
      </c>
      <c r="AG54" s="93">
        <f t="shared" si="17"/>
        <v>0</v>
      </c>
      <c r="AH54" s="94">
        <f t="shared" si="18"/>
        <v>0</v>
      </c>
      <c r="AI54" s="95">
        <f t="shared" si="19"/>
        <v>0</v>
      </c>
      <c r="AJ54" s="96">
        <f t="shared" si="20"/>
        <v>0</v>
      </c>
      <c r="AK54" s="98">
        <f t="shared" si="21"/>
        <v>0</v>
      </c>
      <c r="AL54" s="99">
        <f t="shared" si="22"/>
        <v>0</v>
      </c>
      <c r="AM54" s="97">
        <f t="shared" si="23"/>
        <v>0</v>
      </c>
      <c r="AN54" s="57"/>
    </row>
    <row r="55" spans="1:40" ht="12.75">
      <c r="A55" s="23">
        <v>49</v>
      </c>
      <c r="B55" s="170">
        <f>IF('Gage R&amp;R'!F52&gt;0,'Gage R&amp;R'!F52,"")</f>
      </c>
      <c r="C55" s="170">
        <f>IF('Gage R&amp;R'!G52&gt;0,'Gage R&amp;R'!G52,"")</f>
      </c>
      <c r="D55" s="170">
        <f>IF('Gage R&amp;R'!J52&gt;0,'Gage R&amp;R'!J52,"")</f>
      </c>
      <c r="E55" s="170">
        <f>IF('Gage R&amp;R'!K52&gt;0,'Gage R&amp;R'!K52,"")</f>
      </c>
      <c r="F55" s="170">
        <f>IF('Gage R&amp;R'!N52&gt;0,'Gage R&amp;R'!N52,"")</f>
      </c>
      <c r="G55" s="170">
        <f>IF('Gage R&amp;R'!O52&gt;0,'Gage R&amp;R'!O52,"")</f>
      </c>
      <c r="H55" s="170">
        <f>IF('Gage R&amp;R'!R52&gt;0,'Gage R&amp;R'!R52,"")</f>
      </c>
      <c r="I55" s="170">
        <f>IF('Gage R&amp;R'!S52&gt;0,'Gage R&amp;R'!S52,"")</f>
      </c>
      <c r="J55" s="170">
        <f>IF('Gage R&amp;R'!V52&gt;0,'Gage R&amp;R'!V52,"")</f>
      </c>
      <c r="K55" s="170">
        <f>IF('Gage R&amp;R'!W52&gt;0,'Gage R&amp;R'!W52,"")</f>
      </c>
      <c r="L55" s="170">
        <f>IF('Gage R&amp;R'!Z52&gt;0,'Gage R&amp;R'!Z52,"")</f>
      </c>
      <c r="M55" s="170">
        <f>IF('Gage R&amp;R'!AA52&gt;0,'Gage R&amp;R'!AA52,"")</f>
      </c>
      <c r="N55" s="23">
        <f t="shared" si="25"/>
        <v>0</v>
      </c>
      <c r="O55" s="34">
        <f t="shared" si="26"/>
      </c>
      <c r="P55" s="34">
        <f t="shared" si="27"/>
      </c>
      <c r="Q55" s="33">
        <f t="shared" si="24"/>
      </c>
      <c r="R55" s="63"/>
      <c r="S55" s="93">
        <f t="shared" si="3"/>
        <v>20.920900000000003</v>
      </c>
      <c r="T55" s="94">
        <f t="shared" si="4"/>
        <v>21.355600000000003</v>
      </c>
      <c r="U55" s="95">
        <f t="shared" si="5"/>
        <v>21.790300000000002</v>
      </c>
      <c r="V55" s="96">
        <f t="shared" si="6"/>
        <v>22.225</v>
      </c>
      <c r="W55" s="94">
        <f t="shared" si="7"/>
        <v>22.6597</v>
      </c>
      <c r="X55" s="95">
        <f t="shared" si="8"/>
        <v>23.0944</v>
      </c>
      <c r="Y55" s="97">
        <f t="shared" si="9"/>
        <v>23.5291</v>
      </c>
      <c r="Z55" s="93">
        <f t="shared" si="10"/>
        <v>0</v>
      </c>
      <c r="AA55" s="94">
        <f t="shared" si="11"/>
        <v>0.9</v>
      </c>
      <c r="AB55" s="95">
        <f t="shared" si="12"/>
        <v>1.8</v>
      </c>
      <c r="AC55" s="96">
        <f t="shared" si="13"/>
        <v>2.7</v>
      </c>
      <c r="AD55" s="94">
        <f t="shared" si="14"/>
        <v>3.6036</v>
      </c>
      <c r="AE55" s="95">
        <f t="shared" si="15"/>
        <v>4.5072</v>
      </c>
      <c r="AF55" s="97">
        <f t="shared" si="16"/>
        <v>5.4108</v>
      </c>
      <c r="AG55" s="93">
        <f t="shared" si="17"/>
        <v>0</v>
      </c>
      <c r="AH55" s="94">
        <f t="shared" si="18"/>
        <v>0</v>
      </c>
      <c r="AI55" s="95">
        <f t="shared" si="19"/>
        <v>0</v>
      </c>
      <c r="AJ55" s="96">
        <f t="shared" si="20"/>
        <v>0</v>
      </c>
      <c r="AK55" s="98">
        <f t="shared" si="21"/>
        <v>0</v>
      </c>
      <c r="AL55" s="99">
        <f t="shared" si="22"/>
        <v>0</v>
      </c>
      <c r="AM55" s="97">
        <f t="shared" si="23"/>
        <v>0</v>
      </c>
      <c r="AN55" s="57"/>
    </row>
    <row r="56" spans="1:40" ht="13.5" thickBot="1">
      <c r="A56" s="24">
        <v>50</v>
      </c>
      <c r="B56" s="172">
        <f>IF('Gage R&amp;R'!F53&gt;0,'Gage R&amp;R'!F53,"")</f>
      </c>
      <c r="C56" s="172">
        <f>IF('Gage R&amp;R'!G53&gt;0,'Gage R&amp;R'!G53,"")</f>
      </c>
      <c r="D56" s="172">
        <f>IF('Gage R&amp;R'!J53&gt;0,'Gage R&amp;R'!J53,"")</f>
      </c>
      <c r="E56" s="172">
        <f>IF('Gage R&amp;R'!K53&gt;0,'Gage R&amp;R'!K53,"")</f>
      </c>
      <c r="F56" s="172">
        <f>IF('Gage R&amp;R'!N53&gt;0,'Gage R&amp;R'!N53,"")</f>
      </c>
      <c r="G56" s="172">
        <f>IF('Gage R&amp;R'!O53&gt;0,'Gage R&amp;R'!O53,"")</f>
      </c>
      <c r="H56" s="172">
        <f>IF('Gage R&amp;R'!R53&gt;0,'Gage R&amp;R'!R53,"")</f>
      </c>
      <c r="I56" s="172">
        <f>IF('Gage R&amp;R'!S53&gt;0,'Gage R&amp;R'!S53,"")</f>
      </c>
      <c r="J56" s="172">
        <f>IF('Gage R&amp;R'!V53&gt;0,'Gage R&amp;R'!V53,"")</f>
      </c>
      <c r="K56" s="172">
        <f>IF('Gage R&amp;R'!W53&gt;0,'Gage R&amp;R'!W53,"")</f>
      </c>
      <c r="L56" s="172">
        <f>IF('Gage R&amp;R'!Z53&gt;0,'Gage R&amp;R'!Z53,"")</f>
      </c>
      <c r="M56" s="172">
        <f>IF('Gage R&amp;R'!AA53&gt;0,'Gage R&amp;R'!AA53,"")</f>
      </c>
      <c r="N56" s="24">
        <f t="shared" si="25"/>
        <v>0</v>
      </c>
      <c r="O56" s="36">
        <f t="shared" si="26"/>
      </c>
      <c r="P56" s="36">
        <f t="shared" si="27"/>
      </c>
      <c r="Q56" s="37">
        <f t="shared" si="24"/>
      </c>
      <c r="R56" s="63"/>
      <c r="S56" s="100">
        <f t="shared" si="3"/>
        <v>20.920900000000003</v>
      </c>
      <c r="T56" s="101">
        <f t="shared" si="4"/>
        <v>21.355600000000003</v>
      </c>
      <c r="U56" s="102">
        <f t="shared" si="5"/>
        <v>21.790300000000002</v>
      </c>
      <c r="V56" s="103">
        <f t="shared" si="6"/>
        <v>22.225</v>
      </c>
      <c r="W56" s="101">
        <f t="shared" si="7"/>
        <v>22.6597</v>
      </c>
      <c r="X56" s="102">
        <f t="shared" si="8"/>
        <v>23.0944</v>
      </c>
      <c r="Y56" s="104">
        <f t="shared" si="9"/>
        <v>23.5291</v>
      </c>
      <c r="Z56" s="100">
        <f t="shared" si="10"/>
        <v>0</v>
      </c>
      <c r="AA56" s="101">
        <f t="shared" si="11"/>
        <v>0.9</v>
      </c>
      <c r="AB56" s="102">
        <f t="shared" si="12"/>
        <v>1.8</v>
      </c>
      <c r="AC56" s="103">
        <f t="shared" si="13"/>
        <v>2.7</v>
      </c>
      <c r="AD56" s="101">
        <f t="shared" si="14"/>
        <v>3.6036</v>
      </c>
      <c r="AE56" s="102">
        <f t="shared" si="15"/>
        <v>4.5072</v>
      </c>
      <c r="AF56" s="104">
        <f t="shared" si="16"/>
        <v>5.4108</v>
      </c>
      <c r="AG56" s="100">
        <f t="shared" si="17"/>
        <v>0</v>
      </c>
      <c r="AH56" s="101">
        <f t="shared" si="18"/>
        <v>0</v>
      </c>
      <c r="AI56" s="102">
        <f t="shared" si="19"/>
        <v>0</v>
      </c>
      <c r="AJ56" s="103">
        <f t="shared" si="20"/>
        <v>0</v>
      </c>
      <c r="AK56" s="105">
        <f t="shared" si="21"/>
        <v>0</v>
      </c>
      <c r="AL56" s="106">
        <f t="shared" si="22"/>
        <v>0</v>
      </c>
      <c r="AM56" s="104">
        <f t="shared" si="23"/>
        <v>0</v>
      </c>
      <c r="AN56" s="57"/>
    </row>
    <row r="57" spans="1:40" ht="12.7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64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</row>
    <row r="58" spans="1:40" ht="12.7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spans="1:40" ht="12.7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</row>
    <row r="60" spans="1:40" ht="12.7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</row>
  </sheetData>
  <sheetProtection/>
  <mergeCells count="5">
    <mergeCell ref="O3:P3"/>
    <mergeCell ref="S5:Y5"/>
    <mergeCell ref="Z5:AF5"/>
    <mergeCell ref="AG5:AM5"/>
    <mergeCell ref="O4:Q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O29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5" width="7.7109375" style="0" customWidth="1"/>
  </cols>
  <sheetData>
    <row r="1" ht="12.75">
      <c r="A1" t="s">
        <v>56</v>
      </c>
    </row>
    <row r="4" ht="13.5" thickBot="1"/>
    <row r="5" spans="1:15" ht="13.5" thickBot="1">
      <c r="A5" s="48" t="s">
        <v>35</v>
      </c>
      <c r="B5" s="51" t="s">
        <v>10</v>
      </c>
      <c r="C5" s="49" t="s">
        <v>9</v>
      </c>
      <c r="D5" s="50" t="s">
        <v>18</v>
      </c>
      <c r="E5" s="51" t="s">
        <v>15</v>
      </c>
      <c r="F5" s="54" t="s">
        <v>36</v>
      </c>
      <c r="G5" s="49" t="s">
        <v>14</v>
      </c>
      <c r="H5" s="49" t="s">
        <v>13</v>
      </c>
      <c r="I5" s="49" t="s">
        <v>11</v>
      </c>
      <c r="J5" s="50" t="s">
        <v>12</v>
      </c>
      <c r="K5" s="55" t="s">
        <v>21</v>
      </c>
      <c r="L5" s="49" t="s">
        <v>17</v>
      </c>
      <c r="M5" s="49" t="s">
        <v>19</v>
      </c>
      <c r="N5" s="49" t="s">
        <v>20</v>
      </c>
      <c r="O5" s="50" t="s">
        <v>22</v>
      </c>
    </row>
    <row r="6" spans="1:15" ht="12.75">
      <c r="A6" s="46">
        <v>2</v>
      </c>
      <c r="B6" s="65">
        <v>2.121</v>
      </c>
      <c r="C6" s="66">
        <v>1.88</v>
      </c>
      <c r="D6" s="67">
        <v>2.659</v>
      </c>
      <c r="E6" s="65">
        <v>1.128</v>
      </c>
      <c r="F6" s="68">
        <v>0.853</v>
      </c>
      <c r="G6" s="69">
        <v>0</v>
      </c>
      <c r="H6" s="66">
        <v>3.686</v>
      </c>
      <c r="I6" s="69">
        <v>0</v>
      </c>
      <c r="J6" s="70">
        <v>3.267</v>
      </c>
      <c r="K6" s="107">
        <v>0.7979</v>
      </c>
      <c r="L6" s="69">
        <v>0</v>
      </c>
      <c r="M6" s="66">
        <v>3.267</v>
      </c>
      <c r="N6" s="69">
        <v>0</v>
      </c>
      <c r="O6" s="67">
        <v>2.606</v>
      </c>
    </row>
    <row r="7" spans="1:15" ht="12.75">
      <c r="A7" s="46">
        <v>3</v>
      </c>
      <c r="B7" s="65">
        <v>1.732</v>
      </c>
      <c r="C7" s="66">
        <v>1.023</v>
      </c>
      <c r="D7" s="67">
        <v>1.954</v>
      </c>
      <c r="E7" s="65">
        <v>1.693</v>
      </c>
      <c r="F7" s="68">
        <v>0.888</v>
      </c>
      <c r="G7" s="69">
        <v>0</v>
      </c>
      <c r="H7" s="66">
        <v>4.358</v>
      </c>
      <c r="I7" s="69">
        <v>0</v>
      </c>
      <c r="J7" s="70">
        <v>2.574</v>
      </c>
      <c r="K7" s="107">
        <v>0.8862</v>
      </c>
      <c r="L7" s="69">
        <v>0</v>
      </c>
      <c r="M7" s="66">
        <v>2.568</v>
      </c>
      <c r="N7" s="69">
        <v>0</v>
      </c>
      <c r="O7" s="67">
        <v>2.276</v>
      </c>
    </row>
    <row r="8" spans="1:15" ht="12.75">
      <c r="A8" s="46">
        <v>4</v>
      </c>
      <c r="B8" s="65">
        <v>1.5</v>
      </c>
      <c r="C8" s="66">
        <v>0.729</v>
      </c>
      <c r="D8" s="67">
        <v>1.628</v>
      </c>
      <c r="E8" s="65">
        <v>2.059</v>
      </c>
      <c r="F8" s="68">
        <v>0.88</v>
      </c>
      <c r="G8" s="69">
        <v>0</v>
      </c>
      <c r="H8" s="66">
        <v>4.698</v>
      </c>
      <c r="I8" s="69">
        <v>0</v>
      </c>
      <c r="J8" s="70">
        <v>2.282</v>
      </c>
      <c r="K8" s="107">
        <v>0.9213</v>
      </c>
      <c r="L8" s="69">
        <v>0</v>
      </c>
      <c r="M8" s="66">
        <v>2.266</v>
      </c>
      <c r="N8" s="69">
        <v>0</v>
      </c>
      <c r="O8" s="67">
        <v>2.088</v>
      </c>
    </row>
    <row r="9" spans="1:15" ht="12.75">
      <c r="A9" s="46">
        <v>5</v>
      </c>
      <c r="B9" s="65">
        <v>1.342</v>
      </c>
      <c r="C9" s="66">
        <v>0.577</v>
      </c>
      <c r="D9" s="67">
        <v>1.427</v>
      </c>
      <c r="E9" s="65">
        <v>2.326</v>
      </c>
      <c r="F9" s="68">
        <v>0.864</v>
      </c>
      <c r="G9" s="69">
        <v>0</v>
      </c>
      <c r="H9" s="66">
        <v>4.918</v>
      </c>
      <c r="I9" s="69">
        <v>0</v>
      </c>
      <c r="J9" s="70">
        <v>2.114</v>
      </c>
      <c r="K9" s="107">
        <v>0.94</v>
      </c>
      <c r="L9" s="69">
        <v>0</v>
      </c>
      <c r="M9" s="66">
        <v>2.089</v>
      </c>
      <c r="N9" s="69">
        <v>0</v>
      </c>
      <c r="O9" s="67">
        <v>1.964</v>
      </c>
    </row>
    <row r="10" spans="1:15" ht="12.75">
      <c r="A10" s="52">
        <v>6</v>
      </c>
      <c r="B10" s="71">
        <v>1.225</v>
      </c>
      <c r="C10" s="72">
        <v>0.483</v>
      </c>
      <c r="D10" s="73">
        <v>1.287</v>
      </c>
      <c r="E10" s="71">
        <v>2.534</v>
      </c>
      <c r="F10" s="74">
        <v>0.848</v>
      </c>
      <c r="G10" s="75">
        <v>0</v>
      </c>
      <c r="H10" s="72">
        <v>5.078</v>
      </c>
      <c r="I10" s="75">
        <v>0</v>
      </c>
      <c r="J10" s="76">
        <v>2.004</v>
      </c>
      <c r="K10" s="108">
        <v>0.9515</v>
      </c>
      <c r="L10" s="72">
        <v>0.03</v>
      </c>
      <c r="M10" s="72">
        <v>1.97</v>
      </c>
      <c r="N10" s="72">
        <v>0.029</v>
      </c>
      <c r="O10" s="73">
        <v>1.874</v>
      </c>
    </row>
    <row r="11" spans="1:15" ht="12.75">
      <c r="A11" s="46">
        <v>7</v>
      </c>
      <c r="B11" s="65">
        <v>1.134</v>
      </c>
      <c r="C11" s="66">
        <v>0.419</v>
      </c>
      <c r="D11" s="67">
        <v>1.182</v>
      </c>
      <c r="E11" s="65">
        <v>2.704</v>
      </c>
      <c r="F11" s="68">
        <v>0.833</v>
      </c>
      <c r="G11" s="66">
        <v>0.204</v>
      </c>
      <c r="H11" s="66">
        <v>5.204</v>
      </c>
      <c r="I11" s="69">
        <v>0.076</v>
      </c>
      <c r="J11" s="70">
        <v>1.924</v>
      </c>
      <c r="K11" s="107">
        <v>0.9594</v>
      </c>
      <c r="L11" s="66">
        <v>0.118</v>
      </c>
      <c r="M11" s="66">
        <v>1.882</v>
      </c>
      <c r="N11" s="66">
        <v>0.113</v>
      </c>
      <c r="O11" s="67">
        <v>1.806</v>
      </c>
    </row>
    <row r="12" spans="1:15" ht="12.75">
      <c r="A12" s="46">
        <v>8</v>
      </c>
      <c r="B12" s="65">
        <v>1.061</v>
      </c>
      <c r="C12" s="66">
        <v>0.373</v>
      </c>
      <c r="D12" s="67">
        <v>1.099</v>
      </c>
      <c r="E12" s="65">
        <v>2.847</v>
      </c>
      <c r="F12" s="68">
        <v>0.82</v>
      </c>
      <c r="G12" s="66">
        <v>0.388</v>
      </c>
      <c r="H12" s="66">
        <v>5.306</v>
      </c>
      <c r="I12" s="69">
        <v>0.136</v>
      </c>
      <c r="J12" s="70">
        <v>1.864</v>
      </c>
      <c r="K12" s="107">
        <v>0.965</v>
      </c>
      <c r="L12" s="66">
        <v>0.185</v>
      </c>
      <c r="M12" s="66">
        <v>1.815</v>
      </c>
      <c r="N12" s="66">
        <v>0.179</v>
      </c>
      <c r="O12" s="67">
        <v>1.751</v>
      </c>
    </row>
    <row r="13" spans="1:15" ht="12.75">
      <c r="A13" s="53">
        <v>9</v>
      </c>
      <c r="B13" s="77">
        <v>1</v>
      </c>
      <c r="C13" s="78">
        <v>0.337</v>
      </c>
      <c r="D13" s="79">
        <v>1.032</v>
      </c>
      <c r="E13" s="77">
        <v>2.97</v>
      </c>
      <c r="F13" s="80">
        <v>0.808</v>
      </c>
      <c r="G13" s="78">
        <v>0.547</v>
      </c>
      <c r="H13" s="78">
        <v>5.393</v>
      </c>
      <c r="I13" s="81">
        <v>0.184</v>
      </c>
      <c r="J13" s="82">
        <v>1.816</v>
      </c>
      <c r="K13" s="109">
        <v>0.9693</v>
      </c>
      <c r="L13" s="78">
        <v>0.239</v>
      </c>
      <c r="M13" s="78">
        <v>1.761</v>
      </c>
      <c r="N13" s="78">
        <v>0.232</v>
      </c>
      <c r="O13" s="79">
        <v>1.707</v>
      </c>
    </row>
    <row r="14" spans="1:15" ht="12.75">
      <c r="A14" s="46">
        <v>10</v>
      </c>
      <c r="B14" s="65">
        <v>0.949</v>
      </c>
      <c r="C14" s="66">
        <v>0.308</v>
      </c>
      <c r="D14" s="67">
        <v>0.975</v>
      </c>
      <c r="E14" s="65">
        <v>3.078</v>
      </c>
      <c r="F14" s="68">
        <v>0.797</v>
      </c>
      <c r="G14" s="66">
        <v>0.687</v>
      </c>
      <c r="H14" s="66">
        <v>5.469</v>
      </c>
      <c r="I14" s="69">
        <v>0.223</v>
      </c>
      <c r="J14" s="70">
        <v>1.777</v>
      </c>
      <c r="K14" s="107">
        <v>0.9727</v>
      </c>
      <c r="L14" s="66">
        <v>0.284</v>
      </c>
      <c r="M14" s="66">
        <v>1.716</v>
      </c>
      <c r="N14" s="66">
        <v>0.276</v>
      </c>
      <c r="O14" s="67">
        <v>1.669</v>
      </c>
    </row>
    <row r="15" spans="1:15" ht="12.75">
      <c r="A15" s="46">
        <v>11</v>
      </c>
      <c r="B15" s="65">
        <v>0.905</v>
      </c>
      <c r="C15" s="66">
        <v>0.285</v>
      </c>
      <c r="D15" s="67">
        <v>0.927</v>
      </c>
      <c r="E15" s="65">
        <v>3.173</v>
      </c>
      <c r="F15" s="68">
        <v>0.787</v>
      </c>
      <c r="G15" s="66">
        <v>0.811</v>
      </c>
      <c r="H15" s="66">
        <v>5.535</v>
      </c>
      <c r="I15" s="69">
        <v>0.256</v>
      </c>
      <c r="J15" s="70">
        <v>1.744</v>
      </c>
      <c r="K15" s="107">
        <v>0.9754</v>
      </c>
      <c r="L15" s="66">
        <v>0.321</v>
      </c>
      <c r="M15" s="66">
        <v>1.679</v>
      </c>
      <c r="N15" s="66">
        <v>0.313</v>
      </c>
      <c r="O15" s="67">
        <v>1.637</v>
      </c>
    </row>
    <row r="16" spans="1:15" ht="12.75">
      <c r="A16" s="46">
        <v>12</v>
      </c>
      <c r="B16" s="65">
        <v>0.866</v>
      </c>
      <c r="C16" s="66">
        <v>0.266</v>
      </c>
      <c r="D16" s="67">
        <v>0.886</v>
      </c>
      <c r="E16" s="65">
        <v>3.258</v>
      </c>
      <c r="F16" s="68">
        <v>0.778</v>
      </c>
      <c r="G16" s="66">
        <v>0.922</v>
      </c>
      <c r="H16" s="66">
        <v>5.594</v>
      </c>
      <c r="I16" s="69">
        <v>0.283</v>
      </c>
      <c r="J16" s="70">
        <v>1.717</v>
      </c>
      <c r="K16" s="107">
        <v>0.9776</v>
      </c>
      <c r="L16" s="66">
        <v>0.354</v>
      </c>
      <c r="M16" s="66">
        <v>1.646</v>
      </c>
      <c r="N16" s="66">
        <v>0.346</v>
      </c>
      <c r="O16" s="67">
        <v>1.61</v>
      </c>
    </row>
    <row r="17" spans="1:15" ht="12.75">
      <c r="A17" s="46">
        <v>13</v>
      </c>
      <c r="B17" s="65">
        <v>0.832</v>
      </c>
      <c r="C17" s="66">
        <v>0.249</v>
      </c>
      <c r="D17" s="67">
        <v>0.85</v>
      </c>
      <c r="E17" s="65">
        <v>3.336</v>
      </c>
      <c r="F17" s="68">
        <v>0.77</v>
      </c>
      <c r="G17" s="66">
        <v>1.025</v>
      </c>
      <c r="H17" s="66">
        <v>5.647</v>
      </c>
      <c r="I17" s="69">
        <v>0.307</v>
      </c>
      <c r="J17" s="70">
        <v>1.693</v>
      </c>
      <c r="K17" s="107">
        <v>0.9794</v>
      </c>
      <c r="L17" s="66">
        <v>0.382</v>
      </c>
      <c r="M17" s="66">
        <v>1.618</v>
      </c>
      <c r="N17" s="66">
        <v>0.374</v>
      </c>
      <c r="O17" s="67">
        <v>1.585</v>
      </c>
    </row>
    <row r="18" spans="1:15" ht="12.75">
      <c r="A18" s="52">
        <v>14</v>
      </c>
      <c r="B18" s="71">
        <v>0.802</v>
      </c>
      <c r="C18" s="72">
        <v>0.235</v>
      </c>
      <c r="D18" s="73">
        <v>0.817</v>
      </c>
      <c r="E18" s="71">
        <v>3.407</v>
      </c>
      <c r="F18" s="74">
        <v>0.763</v>
      </c>
      <c r="G18" s="72">
        <v>1.118</v>
      </c>
      <c r="H18" s="72">
        <v>5.696</v>
      </c>
      <c r="I18" s="75">
        <v>0.328</v>
      </c>
      <c r="J18" s="76">
        <v>1.672</v>
      </c>
      <c r="K18" s="108">
        <v>0.981</v>
      </c>
      <c r="L18" s="72">
        <v>0.406</v>
      </c>
      <c r="M18" s="72">
        <v>1.594</v>
      </c>
      <c r="N18" s="72">
        <v>0.399</v>
      </c>
      <c r="O18" s="73">
        <v>1.563</v>
      </c>
    </row>
    <row r="19" spans="1:15" ht="12.75">
      <c r="A19" s="46">
        <v>15</v>
      </c>
      <c r="B19" s="65">
        <v>0.775</v>
      </c>
      <c r="C19" s="66">
        <v>0.223</v>
      </c>
      <c r="D19" s="67">
        <v>0.789</v>
      </c>
      <c r="E19" s="65">
        <v>3.472</v>
      </c>
      <c r="F19" s="68">
        <v>0.756</v>
      </c>
      <c r="G19" s="66">
        <v>1.203</v>
      </c>
      <c r="H19" s="66">
        <v>5.741</v>
      </c>
      <c r="I19" s="69">
        <v>0.347</v>
      </c>
      <c r="J19" s="70">
        <v>1.653</v>
      </c>
      <c r="K19" s="107">
        <v>0.9823</v>
      </c>
      <c r="L19" s="66">
        <v>0.428</v>
      </c>
      <c r="M19" s="66">
        <v>1.572</v>
      </c>
      <c r="N19" s="66">
        <v>0.421</v>
      </c>
      <c r="O19" s="67">
        <v>1.544</v>
      </c>
    </row>
    <row r="20" spans="1:15" ht="12.75">
      <c r="A20" s="46">
        <v>16</v>
      </c>
      <c r="B20" s="65">
        <v>0.75</v>
      </c>
      <c r="C20" s="66">
        <v>0.212</v>
      </c>
      <c r="D20" s="67">
        <v>0.763</v>
      </c>
      <c r="E20" s="65">
        <v>3.532</v>
      </c>
      <c r="F20" s="68">
        <v>0.75</v>
      </c>
      <c r="G20" s="66">
        <v>1.282</v>
      </c>
      <c r="H20" s="66">
        <v>5.782</v>
      </c>
      <c r="I20" s="69">
        <v>0.363</v>
      </c>
      <c r="J20" s="70">
        <v>1.637</v>
      </c>
      <c r="K20" s="107">
        <v>0.9835</v>
      </c>
      <c r="L20" s="66">
        <v>0.448</v>
      </c>
      <c r="M20" s="66">
        <v>1.552</v>
      </c>
      <c r="N20" s="66">
        <v>0.44</v>
      </c>
      <c r="O20" s="67">
        <v>1.526</v>
      </c>
    </row>
    <row r="21" spans="1:15" ht="12.75">
      <c r="A21" s="53">
        <v>17</v>
      </c>
      <c r="B21" s="77">
        <v>0.728</v>
      </c>
      <c r="C21" s="78">
        <v>0.203</v>
      </c>
      <c r="D21" s="79">
        <v>0.739</v>
      </c>
      <c r="E21" s="77">
        <v>3.588</v>
      </c>
      <c r="F21" s="80">
        <v>0.744</v>
      </c>
      <c r="G21" s="78">
        <v>1.356</v>
      </c>
      <c r="H21" s="78">
        <v>5.82</v>
      </c>
      <c r="I21" s="81">
        <v>0.378</v>
      </c>
      <c r="J21" s="82">
        <v>1.622</v>
      </c>
      <c r="K21" s="109">
        <v>0.9845</v>
      </c>
      <c r="L21" s="78">
        <v>0.466</v>
      </c>
      <c r="M21" s="78">
        <v>1.534</v>
      </c>
      <c r="N21" s="78">
        <v>0.458</v>
      </c>
      <c r="O21" s="79">
        <v>1.511</v>
      </c>
    </row>
    <row r="22" spans="1:15" ht="12.75">
      <c r="A22" s="46">
        <v>18</v>
      </c>
      <c r="B22" s="65">
        <v>0.707</v>
      </c>
      <c r="C22" s="66">
        <v>0.194</v>
      </c>
      <c r="D22" s="67">
        <v>0.718</v>
      </c>
      <c r="E22" s="65">
        <v>3.64</v>
      </c>
      <c r="F22" s="68">
        <v>0.739</v>
      </c>
      <c r="G22" s="66">
        <v>1.424</v>
      </c>
      <c r="H22" s="66">
        <v>5.856</v>
      </c>
      <c r="I22" s="69">
        <v>0.391</v>
      </c>
      <c r="J22" s="70">
        <v>1.608</v>
      </c>
      <c r="K22" s="107">
        <v>0.9854</v>
      </c>
      <c r="L22" s="66">
        <v>0.482</v>
      </c>
      <c r="M22" s="66">
        <v>1.518</v>
      </c>
      <c r="N22" s="66">
        <v>0.475</v>
      </c>
      <c r="O22" s="67">
        <v>1.496</v>
      </c>
    </row>
    <row r="23" spans="1:15" ht="12.75">
      <c r="A23" s="46">
        <v>19</v>
      </c>
      <c r="B23" s="65">
        <v>0.688</v>
      </c>
      <c r="C23" s="66">
        <v>0.187</v>
      </c>
      <c r="D23" s="67">
        <v>0.698</v>
      </c>
      <c r="E23" s="65">
        <v>3.689</v>
      </c>
      <c r="F23" s="68">
        <v>0.734</v>
      </c>
      <c r="G23" s="66">
        <v>1.487</v>
      </c>
      <c r="H23" s="66">
        <v>5.891</v>
      </c>
      <c r="I23" s="69">
        <v>0.403</v>
      </c>
      <c r="J23" s="70">
        <v>1.597</v>
      </c>
      <c r="K23" s="107">
        <v>0.9862</v>
      </c>
      <c r="L23" s="66">
        <v>0.497</v>
      </c>
      <c r="M23" s="66">
        <v>1.503</v>
      </c>
      <c r="N23" s="66">
        <v>0.49</v>
      </c>
      <c r="O23" s="67">
        <v>1.483</v>
      </c>
    </row>
    <row r="24" spans="1:15" ht="12.75">
      <c r="A24" s="46">
        <v>20</v>
      </c>
      <c r="B24" s="65">
        <v>0.671</v>
      </c>
      <c r="C24" s="66">
        <v>0.18</v>
      </c>
      <c r="D24" s="67">
        <v>0.68</v>
      </c>
      <c r="E24" s="65">
        <v>3.735</v>
      </c>
      <c r="F24" s="68">
        <v>0.729</v>
      </c>
      <c r="G24" s="66">
        <v>1.549</v>
      </c>
      <c r="H24" s="66">
        <v>5.921</v>
      </c>
      <c r="I24" s="69">
        <v>0.415</v>
      </c>
      <c r="J24" s="70">
        <v>1.585</v>
      </c>
      <c r="K24" s="107">
        <v>0.9869</v>
      </c>
      <c r="L24" s="66">
        <v>0.51</v>
      </c>
      <c r="M24" s="66">
        <v>1.49</v>
      </c>
      <c r="N24" s="66">
        <v>0.504</v>
      </c>
      <c r="O24" s="67">
        <v>1.47</v>
      </c>
    </row>
    <row r="25" spans="1:15" ht="12.75">
      <c r="A25" s="46">
        <v>21</v>
      </c>
      <c r="B25" s="65">
        <v>0.655</v>
      </c>
      <c r="C25" s="66">
        <v>0.173</v>
      </c>
      <c r="D25" s="67">
        <v>0.663</v>
      </c>
      <c r="E25" s="65">
        <v>3.778</v>
      </c>
      <c r="F25" s="68">
        <v>0.724</v>
      </c>
      <c r="G25" s="66">
        <v>1.605</v>
      </c>
      <c r="H25" s="66">
        <v>5.951</v>
      </c>
      <c r="I25" s="69">
        <v>0.425</v>
      </c>
      <c r="J25" s="70">
        <v>1.575</v>
      </c>
      <c r="K25" s="107">
        <v>0.9876</v>
      </c>
      <c r="L25" s="66">
        <v>0.523</v>
      </c>
      <c r="M25" s="66">
        <v>1.477</v>
      </c>
      <c r="N25" s="66">
        <v>0.516</v>
      </c>
      <c r="O25" s="67">
        <v>1.459</v>
      </c>
    </row>
    <row r="26" spans="1:15" ht="12.75">
      <c r="A26" s="52">
        <v>22</v>
      </c>
      <c r="B26" s="71">
        <v>0.64</v>
      </c>
      <c r="C26" s="72">
        <v>0.167</v>
      </c>
      <c r="D26" s="73">
        <v>0.647</v>
      </c>
      <c r="E26" s="71">
        <v>3.819</v>
      </c>
      <c r="F26" s="74">
        <v>0.72</v>
      </c>
      <c r="G26" s="72">
        <v>1.659</v>
      </c>
      <c r="H26" s="72">
        <v>5.979</v>
      </c>
      <c r="I26" s="75">
        <v>0.434</v>
      </c>
      <c r="J26" s="76">
        <v>1.566</v>
      </c>
      <c r="K26" s="108">
        <v>0.9882</v>
      </c>
      <c r="L26" s="72">
        <v>0.534</v>
      </c>
      <c r="M26" s="72">
        <v>1.466</v>
      </c>
      <c r="N26" s="72">
        <v>0.528</v>
      </c>
      <c r="O26" s="73">
        <v>1.448</v>
      </c>
    </row>
    <row r="27" spans="1:15" ht="12.75">
      <c r="A27" s="46">
        <v>23</v>
      </c>
      <c r="B27" s="65">
        <v>0.626</v>
      </c>
      <c r="C27" s="66">
        <v>0.162</v>
      </c>
      <c r="D27" s="67">
        <v>0.633</v>
      </c>
      <c r="E27" s="65">
        <v>3.858</v>
      </c>
      <c r="F27" s="68">
        <v>0.716</v>
      </c>
      <c r="G27" s="66">
        <v>1.71</v>
      </c>
      <c r="H27" s="66">
        <v>6.006</v>
      </c>
      <c r="I27" s="69">
        <v>0.443</v>
      </c>
      <c r="J27" s="70">
        <v>1.557</v>
      </c>
      <c r="K27" s="107">
        <v>0.9887</v>
      </c>
      <c r="L27" s="66">
        <v>0.545</v>
      </c>
      <c r="M27" s="66">
        <v>1.455</v>
      </c>
      <c r="N27" s="66">
        <v>0.539</v>
      </c>
      <c r="O27" s="67">
        <v>1.438</v>
      </c>
    </row>
    <row r="28" spans="1:15" ht="12.75">
      <c r="A28" s="46">
        <v>24</v>
      </c>
      <c r="B28" s="65">
        <v>0.612</v>
      </c>
      <c r="C28" s="66">
        <v>0.157</v>
      </c>
      <c r="D28" s="67">
        <v>0.619</v>
      </c>
      <c r="E28" s="65">
        <v>3.895</v>
      </c>
      <c r="F28" s="68">
        <v>0.712</v>
      </c>
      <c r="G28" s="66">
        <v>1.759</v>
      </c>
      <c r="H28" s="66">
        <v>6.031</v>
      </c>
      <c r="I28" s="69">
        <v>0.451</v>
      </c>
      <c r="J28" s="70">
        <v>1.548</v>
      </c>
      <c r="K28" s="107">
        <v>0.9892</v>
      </c>
      <c r="L28" s="66">
        <v>0.555</v>
      </c>
      <c r="M28" s="66">
        <v>1.445</v>
      </c>
      <c r="N28" s="66">
        <v>0.549</v>
      </c>
      <c r="O28" s="67">
        <v>1.429</v>
      </c>
    </row>
    <row r="29" spans="1:15" ht="13.5" thickBot="1">
      <c r="A29" s="47">
        <v>25</v>
      </c>
      <c r="B29" s="83">
        <v>0.6</v>
      </c>
      <c r="C29" s="84">
        <v>0.153</v>
      </c>
      <c r="D29" s="85">
        <v>0.606</v>
      </c>
      <c r="E29" s="83">
        <v>3.931</v>
      </c>
      <c r="F29" s="86">
        <v>0.708</v>
      </c>
      <c r="G29" s="84">
        <v>1.806</v>
      </c>
      <c r="H29" s="84">
        <v>6.056</v>
      </c>
      <c r="I29" s="87">
        <v>0.459</v>
      </c>
      <c r="J29" s="88">
        <v>1.541</v>
      </c>
      <c r="K29" s="110">
        <v>0.9896</v>
      </c>
      <c r="L29" s="84">
        <v>0.565</v>
      </c>
      <c r="M29" s="84">
        <v>1.435</v>
      </c>
      <c r="N29" s="84">
        <v>0.559</v>
      </c>
      <c r="O29" s="85">
        <v>1.42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Shewhart Control Charts - x-bar, R, s with revised table factors</dc:title>
  <dc:subject/>
  <dc:creator>Dean H. Jensen</dc:creator>
  <cp:keywords/>
  <dc:description/>
  <cp:lastModifiedBy>Jensen, Dean H.</cp:lastModifiedBy>
  <dcterms:created xsi:type="dcterms:W3CDTF">2005-10-24T20:29:24Z</dcterms:created>
  <dcterms:modified xsi:type="dcterms:W3CDTF">2014-04-23T23:31:57Z</dcterms:modified>
  <cp:category/>
  <cp:version/>
  <cp:contentType/>
  <cp:contentStatus/>
</cp:coreProperties>
</file>